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ristine Donner\DONNERSTICK\Verband\Korrespondenz Verband\"/>
    </mc:Choice>
  </mc:AlternateContent>
  <bookViews>
    <workbookView xWindow="0" yWindow="0" windowWidth="28800" windowHeight="12435"/>
  </bookViews>
  <sheets>
    <sheet name="Durchschnittspraxenberechnung" sheetId="2" r:id="rId1"/>
    <sheet name="Durchschnittspreis 2018"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2" l="1"/>
  <c r="B22" i="2"/>
  <c r="B38" i="2"/>
  <c r="B16" i="2"/>
  <c r="B36" i="2"/>
  <c r="F38" i="2"/>
  <c r="F36" i="2"/>
  <c r="F35" i="2"/>
  <c r="B35" i="2"/>
  <c r="F20" i="2" l="1"/>
  <c r="F16" i="2"/>
  <c r="F17" i="2" s="1"/>
  <c r="F18" i="2" s="1"/>
  <c r="B20" i="2"/>
  <c r="F15" i="2"/>
  <c r="F34" i="2"/>
  <c r="F33" i="2"/>
  <c r="F32" i="2"/>
  <c r="F14" i="2"/>
  <c r="B5" i="2"/>
  <c r="F3" i="2"/>
  <c r="B32" i="2"/>
  <c r="B34" i="2" s="1"/>
  <c r="B33" i="2"/>
  <c r="B4" i="2"/>
  <c r="B7" i="2" s="1"/>
  <c r="B8" i="2" s="1"/>
  <c r="F41" i="2" l="1"/>
  <c r="F7" i="2"/>
  <c r="F8" i="2" s="1"/>
  <c r="F4" i="2"/>
  <c r="F5" i="2"/>
  <c r="B14" i="2"/>
  <c r="O25" i="1"/>
  <c r="D28" i="1" s="1"/>
  <c r="O24" i="1"/>
  <c r="B8" i="1"/>
  <c r="B10" i="1" s="1"/>
  <c r="B15" i="2" l="1"/>
  <c r="B17" i="2" s="1"/>
  <c r="C7" i="1"/>
  <c r="C3" i="1"/>
  <c r="C9" i="1"/>
  <c r="C6" i="1"/>
  <c r="C5" i="1"/>
  <c r="C4" i="1"/>
  <c r="C8" i="1"/>
  <c r="C10" i="1" s="1"/>
  <c r="B18" i="2" l="1"/>
  <c r="H18" i="2" s="1"/>
  <c r="B41" i="2"/>
  <c r="K22" i="1"/>
  <c r="H22" i="1"/>
  <c r="N22" i="1"/>
  <c r="E22" i="1"/>
  <c r="B22" i="1"/>
  <c r="B27" i="1" l="1"/>
  <c r="B28" i="1" s="1"/>
  <c r="B30" i="1" l="1"/>
  <c r="B29" i="1"/>
  <c r="F23" i="2" l="1"/>
  <c r="F22" i="2"/>
  <c r="F21" i="2"/>
  <c r="B23" i="2"/>
  <c r="B21" i="2"/>
  <c r="F24" i="2" l="1"/>
  <c r="F26" i="2" s="1"/>
  <c r="F28" i="2" s="1"/>
  <c r="F29" i="2" s="1"/>
  <c r="F39" i="2" s="1"/>
  <c r="F40" i="2" s="1"/>
  <c r="B24" i="2"/>
  <c r="B26" i="2" s="1"/>
  <c r="B28" i="2" s="1"/>
  <c r="B29" i="2" s="1"/>
  <c r="F42" i="2" l="1"/>
  <c r="B42" i="2"/>
  <c r="B39" i="2"/>
  <c r="B40" i="2" s="1"/>
</calcChain>
</file>

<file path=xl/comments1.xml><?xml version="1.0" encoding="utf-8"?>
<comments xmlns="http://schemas.openxmlformats.org/spreadsheetml/2006/main">
  <authors>
    <author>Christine Donner</author>
  </authors>
  <commentList>
    <comment ref="A3" authorId="0" shapeId="0">
      <text>
        <r>
          <rPr>
            <b/>
            <sz val="9"/>
            <color indexed="81"/>
            <rFont val="Segoe UI"/>
            <family val="2"/>
          </rPr>
          <t>Christine Donner:</t>
        </r>
        <r>
          <rPr>
            <sz val="9"/>
            <color indexed="81"/>
            <rFont val="Segoe UI"/>
            <family val="2"/>
          </rPr>
          <t xml:space="preserve">
Die Gehaltsvergleichsportale geben ähnliche Werte aus, wie der Lohnspiegel https://www.lohnspiegel.de/html/gehaltscheck.php:
www.gehaltsvergleich.com NRW: 26.856 € im Durschschnitt im Jahr
http://www.steuerklassen.com/gehalt/gehaltsvergleich: 24.877,28 €
https://www.gehalt.de/: 25.398 €
https://www.nettolohn.de/gehaltsvergleich.html: 26.430,36 €
Da es sich beim Lohnspiegel um die Hans-Böckler-Stiftung handelt und nicht um einen Privatanbieter, wurden die Ergebnissewerte der Stiftung zu Grunde gelegt.</t>
        </r>
      </text>
    </comment>
    <comment ref="A4" authorId="0" shapeId="0">
      <text>
        <r>
          <rPr>
            <b/>
            <sz val="9"/>
            <color indexed="81"/>
            <rFont val="Segoe UI"/>
            <family val="2"/>
          </rPr>
          <t>Christine Donner:</t>
        </r>
        <r>
          <rPr>
            <sz val="9"/>
            <color indexed="81"/>
            <rFont val="Segoe UI"/>
            <family val="2"/>
          </rPr>
          <t xml:space="preserve">
Sozialversicherung und Insolvenzumlage: 19,435 %
siehe: https://www.lohn-info.de/sozialversicherungsbeitraege2018.html
Sonstige Arbeitgeberabgaben 2018
U1 – Lohnfortzahlung wg. Krankheit: ca. 0,9%
Pflicht für Unternehmen bis 30 Mitarbeiter
Unterschiedlich je nach Satzung der Krankenkassen
U2 – Mutterschutzaufwendungen: ca. 0,24%
Unterschiedlich je nach Satzung der Krankenkassen
https://www.imacc.de/arbeitgeberanteil-rechner/
ergibt: 20,575 % 
Arbeitskosten in Deutschland: 30 Prozent über EU-Schnitt
Der deutsche Wirtschaftsstandort zählte im Jahr 2014 zu den teuersten in Europa – die Arbeitskosten lagen 30 Prozent über dem EU-Durchschnitt, siehe: 
https://digitaler-mittelstand.de/business/news/arbeitskosten-in-deutschland-30-prozent-ueber-eu-schnitt-5523
</t>
        </r>
      </text>
    </comment>
    <comment ref="E4" authorId="0" shapeId="0">
      <text>
        <r>
          <rPr>
            <b/>
            <sz val="9"/>
            <color indexed="81"/>
            <rFont val="Segoe UI"/>
            <family val="2"/>
          </rPr>
          <t>Christine Donner:</t>
        </r>
        <r>
          <rPr>
            <sz val="9"/>
            <color indexed="81"/>
            <rFont val="Segoe UI"/>
            <family val="2"/>
          </rPr>
          <t xml:space="preserve">
Sozialversicherung und Insolvenzumlage: 19,435 %
siehe: https://www.lohn-info.de/sozialversicherungsbeitraege2018.html
Sonstige Arbeitgeberabgaben 2018
U1 – Lohnfortzahlung wg. Krankheit: ca. 0,9%
Pflicht für Unternehmen bis 30 Mitarbeiter
Unterschiedlich je nach Satzung der Krankenkassen
U2 – Mutterschutzaufwendungen: ca. 0,24%
Unterschiedlich je nach Satzung der Krankenkassen
https://www.imacc.de/arbeitgeberanteil-rechner/
ergibt: 20,575 % 
Arbeitskosten in Deutschland: 30 Prozent über EU-Schnitt
Der deutsche Wirtschaftsstandort zählte im Jahr 2014 zu den teuersten in Europa – die Arbeitskosten lagen 30 Prozent über dem EU-Durchschnitt, siehe: 
https://digitaler-mittelstand.de/business/news/arbeitskosten-in-deutschland-30-prozent-ueber-eu-schnitt-5523
</t>
        </r>
      </text>
    </comment>
    <comment ref="A5" authorId="0" shapeId="0">
      <text>
        <r>
          <rPr>
            <b/>
            <sz val="9"/>
            <color indexed="81"/>
            <rFont val="Segoe UI"/>
            <family val="2"/>
          </rPr>
          <t>Christine Donner:</t>
        </r>
        <r>
          <rPr>
            <sz val="9"/>
            <color indexed="81"/>
            <rFont val="Segoe UI"/>
            <family val="2"/>
          </rPr>
          <t xml:space="preserve">
Unfallversicherung: 
Formel: Gefahrklasse x Arbeitsentgelt x Umlageziffer / 1.000
siehe: https://www.lohn-info.de/unfallversicherung.html
und:
https://www.bgw-online.de/SharedDocs/Downloads/DE/Leistungen_und_Beitrag/Beitraege/MuB112-d-I-Gefahrtarif.pdf?__blob=publicationFile
sowie: https://www.bgw-online.de/DE/Leistungen-Beitrag/Beitrag/Beitragssystem/Beitragssystem_node.html
</t>
        </r>
      </text>
    </comment>
    <comment ref="E5" authorId="0" shapeId="0">
      <text>
        <r>
          <rPr>
            <b/>
            <sz val="9"/>
            <color indexed="81"/>
            <rFont val="Segoe UI"/>
            <family val="2"/>
          </rPr>
          <t>Christine Donner:</t>
        </r>
        <r>
          <rPr>
            <sz val="9"/>
            <color indexed="81"/>
            <rFont val="Segoe UI"/>
            <family val="2"/>
          </rPr>
          <t xml:space="preserve">
Unfallversicherung: 
Formel: Gefahrklasse x Arbeitsentgelt x Umlageziffer / 1.000
siehe: https://www.lohn-info.de/unfallversicherung.html
und:
https://www.bgw-online.de/SharedDocs/Downloads/DE/Leistungen_und_Beitrag/Beitraege/MuB112-d-I-Gefahrtarif.pdf?__blob=publicationFile
sowie: https://www.bgw-online.de/DE/Leistungen-Beitrag/Beitrag/Beitragssystem/Beitragssystem_node.html
</t>
        </r>
      </text>
    </comment>
    <comment ref="A12" authorId="0" shapeId="0">
      <text>
        <r>
          <rPr>
            <b/>
            <sz val="9"/>
            <color indexed="81"/>
            <rFont val="Segoe UI"/>
            <family val="2"/>
          </rPr>
          <t>Christine Donner:</t>
        </r>
        <r>
          <rPr>
            <sz val="9"/>
            <color indexed="81"/>
            <rFont val="Segoe UI"/>
            <family val="2"/>
          </rPr>
          <t xml:space="preserve">
Seite 8</t>
        </r>
      </text>
    </comment>
    <comment ref="E12" authorId="0" shapeId="0">
      <text>
        <r>
          <rPr>
            <b/>
            <sz val="9"/>
            <color indexed="81"/>
            <rFont val="Segoe UI"/>
            <family val="2"/>
          </rPr>
          <t>Christine Donner:</t>
        </r>
        <r>
          <rPr>
            <sz val="9"/>
            <color indexed="81"/>
            <rFont val="Segoe UI"/>
            <family val="2"/>
          </rPr>
          <t xml:space="preserve">
Seite 8</t>
        </r>
      </text>
    </comment>
    <comment ref="A16" authorId="0" shapeId="0">
      <text>
        <r>
          <rPr>
            <b/>
            <sz val="9"/>
            <color indexed="81"/>
            <rFont val="Segoe UI"/>
            <family val="2"/>
          </rPr>
          <t>Christine Donner:</t>
        </r>
        <r>
          <rPr>
            <sz val="9"/>
            <color indexed="81"/>
            <rFont val="Segoe UI"/>
            <family val="2"/>
          </rPr>
          <t xml:space="preserve">
Mitarbeiterbesprechungen, Fahrtwege, Therapieausfälle, die Vor-und Nachbereitung des Therapieplatzes und der Therapiemittel (7.); - die Verlaufsdokumentation sowie ggf. die Mitteilung an die verordnende Ärztin/ den verordnenden Arzt (8.); siehe:
https://www.gkv-spitzenverband.de/media/dokumente/krankenversicherung_1/ambulante_leistungen/heilmittel/heilmittel_rahmenempfehlungen/heilmittel_ergotherapie/20160314_RErgotherapie_Anlage_1_Unterschiftsfassung.pdf</t>
        </r>
      </text>
    </comment>
    <comment ref="E16" authorId="0" shapeId="0">
      <text>
        <r>
          <rPr>
            <b/>
            <sz val="9"/>
            <color indexed="81"/>
            <rFont val="Segoe UI"/>
            <family val="2"/>
          </rPr>
          <t>Christine Donner:</t>
        </r>
        <r>
          <rPr>
            <sz val="9"/>
            <color indexed="81"/>
            <rFont val="Segoe UI"/>
            <family val="2"/>
          </rPr>
          <t xml:space="preserve">
Mitarbeiterbesprechungen, Fahrtwege, Therapieausfälle, die Vor-und Nachbereitung des Therapieplatzes und der Therapiemittel (7.); - die Verlaufsdokumentation sowie ggf. die Mitteilung an die verordnende Ärztin/ den verordnenden Arzt (8.); siehe:
https://www.gkv-spitzenverband.de/media/dokumente/krankenversicherung_1/ambulante_leistungen/heilmittel/heilmittel_rahmenempfehlungen/heilmittel_ergotherapie/20160314_RErgotherapie_Anlage_1_Unterschiftsfassung.pdf</t>
        </r>
      </text>
    </comment>
    <comment ref="A22" authorId="0" shapeId="0">
      <text>
        <r>
          <rPr>
            <b/>
            <sz val="9"/>
            <color indexed="81"/>
            <rFont val="Segoe UI"/>
            <family val="2"/>
          </rPr>
          <t>Christine Donner:</t>
        </r>
        <r>
          <rPr>
            <sz val="9"/>
            <color indexed="81"/>
            <rFont val="Segoe UI"/>
            <family val="2"/>
          </rPr>
          <t xml:space="preserve">
6,54 je qm 
siehe:
https://www.f-und-b.de/beitrag/fb-mietspiegelindex-2016-veroeffentlicht.html
</t>
        </r>
      </text>
    </comment>
    <comment ref="E22" authorId="0" shapeId="0">
      <text>
        <r>
          <rPr>
            <b/>
            <sz val="9"/>
            <color indexed="81"/>
            <rFont val="Segoe UI"/>
            <family val="2"/>
          </rPr>
          <t>Christine Donner:</t>
        </r>
        <r>
          <rPr>
            <sz val="9"/>
            <color indexed="81"/>
            <rFont val="Segoe UI"/>
            <family val="2"/>
          </rPr>
          <t xml:space="preserve">
6,54 je qm 
siehe:
https://www.f-und-b.de/beitrag/fb-mietspiegelindex-2016-veroeffentlicht.html
</t>
        </r>
      </text>
    </comment>
    <comment ref="A23" authorId="0" shapeId="0">
      <text>
        <r>
          <rPr>
            <b/>
            <sz val="9"/>
            <color indexed="81"/>
            <rFont val="Segoe UI"/>
            <family val="2"/>
          </rPr>
          <t>Christine Donner:</t>
        </r>
        <r>
          <rPr>
            <sz val="9"/>
            <color indexed="81"/>
            <rFont val="Segoe UI"/>
            <family val="2"/>
          </rPr>
          <t xml:space="preserve">
2,19 Euro pro Quadratmeter 
https://www.immobilienscout24.de/umzug/ratgeber/mietrecht/betriebskostenspiegel.html</t>
        </r>
      </text>
    </comment>
    <comment ref="E23" authorId="0" shapeId="0">
      <text>
        <r>
          <rPr>
            <b/>
            <sz val="9"/>
            <color indexed="81"/>
            <rFont val="Segoe UI"/>
            <family val="2"/>
          </rPr>
          <t>Christine Donner:</t>
        </r>
        <r>
          <rPr>
            <sz val="9"/>
            <color indexed="81"/>
            <rFont val="Segoe UI"/>
            <family val="2"/>
          </rPr>
          <t xml:space="preserve">
2,19 Euro pro Quadratmeter 
https://www.immobilienscout24.de/umzug/ratgeber/mietrecht/betriebskostenspiegel.html</t>
        </r>
      </text>
    </comment>
    <comment ref="A25" authorId="0" shapeId="0">
      <text>
        <r>
          <rPr>
            <b/>
            <sz val="9"/>
            <color indexed="81"/>
            <rFont val="Segoe UI"/>
            <family val="2"/>
          </rPr>
          <t>Christine Donner:</t>
        </r>
        <r>
          <rPr>
            <sz val="9"/>
            <color indexed="81"/>
            <rFont val="Segoe UI"/>
            <family val="2"/>
          </rPr>
          <t xml:space="preserve">
Therapiematerial, Büromaterial, Verbrauchsmaterial Verwaltung, Werbung, Kommunikation, Beratungskosten, Buchhaltungskosten...</t>
        </r>
      </text>
    </comment>
    <comment ref="E25" authorId="0" shapeId="0">
      <text>
        <r>
          <rPr>
            <b/>
            <sz val="9"/>
            <color indexed="81"/>
            <rFont val="Segoe UI"/>
            <family val="2"/>
          </rPr>
          <t>Christine Donner:</t>
        </r>
        <r>
          <rPr>
            <sz val="9"/>
            <color indexed="81"/>
            <rFont val="Segoe UI"/>
            <family val="2"/>
          </rPr>
          <t xml:space="preserve">
Therapiematerial, Büromaterial, Verbrauchsmaterial Verwaltung, Werbung, Kommunikation, Beratungskosten, Buchhaltungskosten...</t>
        </r>
      </text>
    </comment>
    <comment ref="A31" authorId="0" shapeId="0">
      <text>
        <r>
          <rPr>
            <b/>
            <sz val="9"/>
            <color indexed="81"/>
            <rFont val="Segoe UI"/>
            <family val="2"/>
          </rPr>
          <t>Christine Donner:</t>
        </r>
        <r>
          <rPr>
            <sz val="9"/>
            <color indexed="81"/>
            <rFont val="Segoe UI"/>
            <family val="2"/>
          </rPr>
          <t xml:space="preserve">
https://www.deutsche-rentenversicherung.de/Allgemein/de/Inhalt/5_Services/01_kontakt_und_beratung/02_beratung/07_lexikon/CD/durchschnittseinkommen.html</t>
        </r>
      </text>
    </comment>
    <comment ref="E31" authorId="0" shapeId="0">
      <text>
        <r>
          <rPr>
            <b/>
            <sz val="9"/>
            <color indexed="81"/>
            <rFont val="Segoe UI"/>
            <family val="2"/>
          </rPr>
          <t>Christine Donner:</t>
        </r>
        <r>
          <rPr>
            <sz val="9"/>
            <color indexed="81"/>
            <rFont val="Segoe UI"/>
            <family val="2"/>
          </rPr>
          <t xml:space="preserve">
https://www.deutsche-rentenversicherung.de/Allgemein/de/Inhalt/5_Services/01_kontakt_und_beratung/02_beratung/07_lexikon/CD/durchschnittseinkommen.html</t>
        </r>
      </text>
    </comment>
    <comment ref="A32" authorId="0" shapeId="0">
      <text>
        <r>
          <rPr>
            <b/>
            <sz val="9"/>
            <color indexed="81"/>
            <rFont val="Segoe UI"/>
            <family val="2"/>
          </rPr>
          <t>Christine Donner:</t>
        </r>
        <r>
          <rPr>
            <sz val="9"/>
            <color indexed="81"/>
            <rFont val="Segoe UI"/>
            <family val="2"/>
          </rPr>
          <t xml:space="preserve">
Siehe Zellen A4</t>
        </r>
      </text>
    </comment>
    <comment ref="E32" authorId="0" shapeId="0">
      <text>
        <r>
          <rPr>
            <b/>
            <sz val="9"/>
            <color indexed="81"/>
            <rFont val="Segoe UI"/>
            <family val="2"/>
          </rPr>
          <t>Christine Donner:</t>
        </r>
        <r>
          <rPr>
            <sz val="9"/>
            <color indexed="81"/>
            <rFont val="Segoe UI"/>
            <family val="2"/>
          </rPr>
          <t xml:space="preserve">
Siehe Zellen A4</t>
        </r>
      </text>
    </comment>
    <comment ref="A33" authorId="0" shapeId="0">
      <text>
        <r>
          <rPr>
            <b/>
            <sz val="9"/>
            <color indexed="81"/>
            <rFont val="Segoe UI"/>
            <family val="2"/>
          </rPr>
          <t>Christine Donner:</t>
        </r>
        <r>
          <rPr>
            <sz val="9"/>
            <color indexed="81"/>
            <rFont val="Segoe UI"/>
            <family val="2"/>
          </rPr>
          <t xml:space="preserve">
Siehe Zelle A5. Die Fortbildungskosten bleiben hier unberücksichtigt, da jene bereits als Betriebskosten berücksichtigt sind.</t>
        </r>
      </text>
    </comment>
    <comment ref="E33" authorId="0" shapeId="0">
      <text>
        <r>
          <rPr>
            <b/>
            <sz val="9"/>
            <color indexed="81"/>
            <rFont val="Segoe UI"/>
            <family val="2"/>
          </rPr>
          <t>Christine Donner:</t>
        </r>
        <r>
          <rPr>
            <sz val="9"/>
            <color indexed="81"/>
            <rFont val="Segoe UI"/>
            <family val="2"/>
          </rPr>
          <t xml:space="preserve">
Siehe Zelle A5. Die Fortbildungskosten bleiben hier unberücksichtigt, da jene bereits als Betriebskosten berücksichtigt sind.</t>
        </r>
      </text>
    </comment>
  </commentList>
</comments>
</file>

<file path=xl/sharedStrings.xml><?xml version="1.0" encoding="utf-8"?>
<sst xmlns="http://schemas.openxmlformats.org/spreadsheetml/2006/main" count="175" uniqueCount="104">
  <si>
    <t>Marktanteil der Krankenkassen in Westfalen-Lippe im Jahr 2017</t>
  </si>
  <si>
    <t>Anzahl Versicherte</t>
  </si>
  <si>
    <t>%</t>
  </si>
  <si>
    <t>AOK</t>
  </si>
  <si>
    <t>BKK</t>
  </si>
  <si>
    <t>IKK</t>
  </si>
  <si>
    <t>KBS</t>
  </si>
  <si>
    <t>LKK</t>
  </si>
  <si>
    <t>Gesamt RVO</t>
  </si>
  <si>
    <t>vdek</t>
  </si>
  <si>
    <t>Gesamt Westfalen-Lippe</t>
  </si>
  <si>
    <t>Vergütungspreise psychisch-funktionelle Ergotherapie</t>
  </si>
  <si>
    <t>Motorisch-funktionell</t>
  </si>
  <si>
    <t>Sensomotorisch-perzeptiv</t>
  </si>
  <si>
    <t>Hirnleistung</t>
  </si>
  <si>
    <t>Hausbesuch</t>
  </si>
  <si>
    <t>vdek:</t>
  </si>
  <si>
    <t>RVO: Stand 2018</t>
  </si>
  <si>
    <t>RVO:</t>
  </si>
  <si>
    <t>Knappschaft</t>
  </si>
  <si>
    <t xml:space="preserve">IKK </t>
  </si>
  <si>
    <t>Durchschnittspreis je ergotherapeutischem Heilmittel in Westfalen-Lippe</t>
  </si>
  <si>
    <t xml:space="preserve">Durchschnittspreis </t>
  </si>
  <si>
    <t>Durchschnittspreis</t>
  </si>
  <si>
    <t>Umsatzanteil 2016 in Westfalen-Lippe</t>
  </si>
  <si>
    <t>Minutenanteil</t>
  </si>
  <si>
    <t>Minuten</t>
  </si>
  <si>
    <t>Relativer Durchschnittspreis</t>
  </si>
  <si>
    <t xml:space="preserve">Hochgerechneter Durchschnittspreis </t>
  </si>
  <si>
    <t>á</t>
  </si>
  <si>
    <t>45 Minuten</t>
  </si>
  <si>
    <t xml:space="preserve">á </t>
  </si>
  <si>
    <t>60 Minuten</t>
  </si>
  <si>
    <t>zzgl. Arbeitgeberanteil</t>
  </si>
  <si>
    <t>zzgl. Unfallversicherung</t>
  </si>
  <si>
    <t>Bruttogehalt eines Ergotherapeuten in NRW per anno</t>
  </si>
  <si>
    <t>Gesamtkosten pro Therapeutischen Mitarbeiter per anno</t>
  </si>
  <si>
    <t>Gesetzlicher Urlaub in Tagen bei einer 5-Tage Woche</t>
  </si>
  <si>
    <t>Krankheitstage</t>
  </si>
  <si>
    <t>Anzahl der Arbeitstage 2017</t>
  </si>
  <si>
    <t>Bildungsurlaub</t>
  </si>
  <si>
    <t>Ausfall durch Fortbildung per anno</t>
  </si>
  <si>
    <t xml:space="preserve">Mietkostenanteil am Umsatz </t>
  </si>
  <si>
    <t>Mietnebenkosten</t>
  </si>
  <si>
    <t>Weitere Praxiskosten</t>
  </si>
  <si>
    <t>Gesamtmietkostenanteil am Umsatz</t>
  </si>
  <si>
    <t>zzgl. Fortbildungskosten per anno</t>
  </si>
  <si>
    <t>Tatsächliche Lohnkosten pro Therapiestunde</t>
  </si>
  <si>
    <t xml:space="preserve">Verbleibender Gewinn </t>
  </si>
  <si>
    <t>Gewinn pro Einheit</t>
  </si>
  <si>
    <t>Arbeitstage per anno</t>
  </si>
  <si>
    <r>
      <rPr>
        <b/>
        <sz val="12"/>
        <color theme="1"/>
        <rFont val="Calibri"/>
        <family val="2"/>
        <scheme val="minor"/>
      </rPr>
      <t>Tatsächliche</t>
    </r>
    <r>
      <rPr>
        <sz val="12"/>
        <color theme="1"/>
        <rFont val="Calibri"/>
        <family val="2"/>
        <scheme val="minor"/>
      </rPr>
      <t xml:space="preserve"> Arbeitstage im Monat</t>
    </r>
  </si>
  <si>
    <t>MA-Kosten im Monat</t>
  </si>
  <si>
    <t>durchschnittliches Bruttogehalt eines Bürgers in Deutschland im Durchschnitt</t>
  </si>
  <si>
    <t>Durchschnittliches Arbeitgeberbruttogehalt in Deutschland</t>
  </si>
  <si>
    <t>Mögliche Einheiten pro MA per anno</t>
  </si>
  <si>
    <r>
      <rPr>
        <b/>
        <sz val="12"/>
        <color theme="1"/>
        <rFont val="Calibri"/>
        <family val="2"/>
        <scheme val="minor"/>
      </rPr>
      <t>Therapieproduktivität</t>
    </r>
    <r>
      <rPr>
        <sz val="12"/>
        <color theme="1"/>
        <rFont val="Calibri"/>
        <family val="2"/>
        <scheme val="minor"/>
      </rPr>
      <t xml:space="preserve"> 70 % der Arbeitszeit = tatsächliche Arbeitszeit/-tage per anno</t>
    </r>
  </si>
  <si>
    <t>Lohnkostenanteil an der Vergütung ohne Urlaubsgeld, ohne Weihnachtsgeld, ohne bessere Bezahlung als der Durchschnitt</t>
  </si>
  <si>
    <t>Notwendige Mindestanzahl an Therapeuten</t>
  </si>
  <si>
    <t>Einheiten im Monat</t>
  </si>
  <si>
    <t>Einheiten in der Woche</t>
  </si>
  <si>
    <r>
      <t xml:space="preserve">Notwendige Anzahl an Therapieeinheiten per anno für einen Praxisgewinn, der mit einem durchschnittlichen Angestellten in Deutschland vergleichbar ist, </t>
    </r>
    <r>
      <rPr>
        <b/>
        <u/>
        <sz val="12"/>
        <color theme="1"/>
        <rFont val="Calibri"/>
        <family val="2"/>
        <scheme val="minor"/>
      </rPr>
      <t>ohne jeden Ausgleich auf das erhöhte Risiko von Unternehmern</t>
    </r>
  </si>
  <si>
    <t>Zur Erläuterung:
Die Gehaltsvergleichsportale geben ähnliche Werte aus, wie der Lohnspiegel https://www.lohnspiegel.de/html/gehaltscheck.php, dem das Bruttogehalt entnommen wurde:https://www.lohnspiegel.de/html/gehaltscheck.php
www.gehaltsvergleich.com NRW: 26.856 € im Durschschnitt im Jahr
http://www.steuerklassen.com/gehalt/gehaltsvergleich: 24.877,28 €
https://www.gehalt.de/: 25.398 €
https://www.nettolohn.de/gehaltsvergleich.html: 26.430,36 €
Da es sich beim Lohnspiegel um die Hans-Böckler-Stiftung handelt und nicht um einen Privatanbieter, wurden die Ergebnissewerte der Stiftung zu Grunde gelegt.</t>
  </si>
  <si>
    <t>Sozialversicherung und Insolvenzumlage: 19,435 %
siehe: https://www.lohn-info.de/sozialversicherungsbeitraege2018.html
Sonstige Arbeitgeberabgaben 2018
U1 – Lohnfortzahlung wg. Krankheit: ca. 0,9%
Pflicht für Unternehmen bis 30 Mitarbeiter
Unterschiedlich je nach Satzung der Krankenkassen
U2 – Mutterschutzaufwendungen: ca. 0,24%
Unterschiedlich je nach Satzung der Krankenkassen
https://www.imacc.de/arbeitgeberanteil-rechner/
ergibt: 20,575 % 
Arbeitskosten in Deutschland: 30 Prozent über EU-Schnitt
Der deutsche Wirtschaftsstandort zählte im Jahr 2014 zu den teuersten in Europa – die Arbeitskosten lagen 30 Prozent über dem EU-Durchschnitt, siehe: 
https://digitaler-mittelstand.de/business/news/arbeitskosten-in-deutschland-30-prozent-ueber-eu-schnitt-5523</t>
  </si>
  <si>
    <t>Unfallversicherung: 
Formel: Gefahrklasse x Arbeitsentgelt x Umlageziffer / 1.000
siehe: https://www.lohn-info.de/unfallversicherung.html
und:
https://www.bgw-online.de/SharedDocs/Downloads/DE/Leistungen_und_Beitrag/Beitraege/MuB112-d-I-Gefahrtarif.pdf?__blob=publicationFile
sowie: https://www.bgw-online.de/DE/Leistungen-Beitrag/Beitrag/Beitragssystem/Beitragssystem_node.html</t>
  </si>
  <si>
    <t>https://www.destatis.de/DE/PresseService/Presse/Pressemitteilungen/2017/07/PD17_250_215.html;jsessionid=524166F6A2E85486484A381DC04B94E0.InternetLive1</t>
  </si>
  <si>
    <t>https://www.schulferien.org/Arbeitstage/Arbeitstage_2017_Nordrhein_Westfalen.html</t>
  </si>
  <si>
    <t>Seite 8: https://www.dak.de/dak/download/gesundheitsreport-2017-1885298.pdf</t>
  </si>
  <si>
    <t>http://www.bildungsurlaub.de/infos_gesetz_33.html</t>
  </si>
  <si>
    <t>2,19 Euro pro Quadratmeter 
https://www.immobilienscout24.de/umzug/ratgeber/mietrecht/betriebskostenspiegel.html</t>
  </si>
  <si>
    <t>Therapiematerial, Büromaterial, Verbrauchsmaterial Verwaltung, Werbung, Kommunikation, Beratungskosten, Buchhaltungskosten…</t>
  </si>
  <si>
    <t>https://www.deutsche-rentenversicherung.de/Allgemein/de/Inhalt/5_Services/01_kontakt_und_beratung/02_beratung/07_lexikon/CD/durchschnittseinkommen.html</t>
  </si>
  <si>
    <t>Siehe Zelle A4</t>
  </si>
  <si>
    <t>Siehe Zelle A5. Die Fortbildungskosten bleiben bei dieser Rechnung unberücksichtigt, da jene als Betriebskosten berücksichtigt sind.</t>
  </si>
  <si>
    <r>
      <t xml:space="preserve">Wirtschaftlichkeitsberechnung einer durchschnittlichen Ergotherapiepraxis in NRW mit Angestellten </t>
    </r>
    <r>
      <rPr>
        <b/>
        <u/>
        <sz val="12"/>
        <color theme="1"/>
        <rFont val="Calibri"/>
        <family val="2"/>
        <scheme val="minor"/>
      </rPr>
      <t>ohne Mitwirkung des Inhabers als Fachkraft</t>
    </r>
  </si>
  <si>
    <t>Durchschnittliches Tarifgehalt eines Ergotherapeuten per anno</t>
  </si>
  <si>
    <t>Grundlage: https://www.boeckler.de/wsi-tarifarchiv_2269.htm?searchterm=ergo#</t>
  </si>
  <si>
    <t>Siehe Zelle C4</t>
  </si>
  <si>
    <t>Siehe Zelle C5</t>
  </si>
  <si>
    <t xml:space="preserve"> Siehe Zelle C6</t>
  </si>
  <si>
    <t>Siehe Zelle C10</t>
  </si>
  <si>
    <t>Differenz:</t>
  </si>
  <si>
    <t>pro h</t>
  </si>
  <si>
    <t>Tatsächliche Lohnkosten pro Therapiestunde nach Tarif</t>
  </si>
  <si>
    <t>Siehe Zelle C31</t>
  </si>
  <si>
    <t>Siehe Zelle C25</t>
  </si>
  <si>
    <t>Siehe Zelle C23</t>
  </si>
  <si>
    <t>Siehe Zelle C22</t>
  </si>
  <si>
    <t>Siehe Tabellenblatt Durchschnittspreis 2018</t>
  </si>
  <si>
    <t>Siehe Zelle C20</t>
  </si>
  <si>
    <t>Siehe Zelle C16</t>
  </si>
  <si>
    <t>Mitarbeiter- und Teambesprechungen, interdisziplinärer Austausch, Fahrtwege, Therapieausfälle, Terminvereinbarungen, Abrechnungsvorbereitung, Prüfung und Korrektur von Verordnungen, Prüfung und Widerspruch gegen Absetzungen, die Vor-und Nachbereitung des Therapieplatzes und der Therapiemittel (7.); - das Führen der Verlaufsdokumentation sowie ggf. die Mitteilung an die verordnende Ärztin/ den verordnenden Arzt (8.); siehe zum Teil auch:
https://www.gkv-spitzenverband.de/media/dokumente/krankenversicherung_1/ambulante_leistungen/heilmittel/heilmittel_rahmenempfehlungen/heilmittel_ergotherapie/20160314_RErgotherapie_Anlage_1_Unterschiftsfassung.pdf</t>
  </si>
  <si>
    <t>Berechnung zum Vergleich mit tariflichem Verdienst der Angestellten</t>
  </si>
  <si>
    <t>vdek 03.2018</t>
  </si>
  <si>
    <t>Vergütung in Westfalen-Lippe á 60 Min. durch die GKV</t>
  </si>
  <si>
    <t>Bei einer Produktität von 10 % mehr: 6,88 % mehr Gewinn, bei einer Gebührenanhebung von 10 %: 6,47% mehr Gewinn</t>
  </si>
  <si>
    <t>Bei einer Produktität von 10 % mehr: 8,75% mehr Gewinn</t>
  </si>
  <si>
    <t>Notwendige Vergütungserhöhung in % für Praxisinhaber, um nach Tarif bezahlen zu können.</t>
  </si>
  <si>
    <t>https://www.bmf-steuerrechner.de</t>
  </si>
  <si>
    <t>siehe Zelle C35</t>
  </si>
  <si>
    <t>abzügl. Lohnsteuer und Soli-zuschlag</t>
  </si>
  <si>
    <t>Vergleichsentgelt</t>
  </si>
  <si>
    <r>
      <t>6,54 je qm 
siehe:
https://www.f-und-b.de/beitrag/fb-mietspiegelindex-2016-veroeffentlicht.html Anmerkungen: 1.Natürlich handelt es sich bei den Mietkosten und Mietnebenkosten um Fixe Kosten, die damit prozentual zum Umsatz sinken, wenn dieser steigt und steigen, wenn der Umsatz sinkt. Nach Analyse einer großen Anzahl an Ergotherapeutischen Jahresabschlüssen kann aber belegt werden, dass sich diese relativ zum Umsatz zwischen 12-21 % bewegen. Der Mittelwert beträgt 16,5 %. Da die Berechnung der Relation bezogen auf einen qm: 16 % ergibt, wurde der leichteren Nachvollziehbarkeit halber, jene Berechnung zu Grunde gelegt. 2. Durch die großen Differenzen bei den Mieten, ist für eine gerechte Vergütung im Heilmittelbereich der</t>
    </r>
    <r>
      <rPr>
        <b/>
        <sz val="12"/>
        <color theme="1"/>
        <rFont val="Calibri"/>
        <family val="2"/>
        <scheme val="minor"/>
      </rPr>
      <t xml:space="preserve"> Index der Mietpreise</t>
    </r>
    <r>
      <rPr>
        <sz val="12"/>
        <color theme="1"/>
        <rFont val="Calibri"/>
        <family val="2"/>
        <scheme val="minor"/>
      </rPr>
      <t xml:space="preserve"> bei der Kalkulation zu berücksichtigen der an Hand der prozentualen Abweichung von 100 die Vergütung individualisiert und damit nach oben wie unten entsprechend anpasst wies. Der oben benannte Link gibt die Steigerung der Wohnmieten wider in Ermangelung eines Index der gewerblichen Mieten deutschlandweit. Da auch diese auf die Steigerung vom Durchschnitt abstellen, lässt sich jene Tendenz jedoch  auch auf die Gewerbemieten übertragen. </t>
    </r>
  </si>
  <si>
    <t xml:space="preserve">Gesamtkosten einer Ergotherapiepraxis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</si>
</sst>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 _€_-;\-* #,##0\ _€_-;_-* &quot;-&quot;\ _€_-;_-@_-"/>
    <numFmt numFmtId="44" formatCode="_-* #,##0.00\ &quot;€&quot;_-;\-* #,##0.00\ &quot;€&quot;_-;_-* &quot;-&quot;??\ &quot;€&quot;_-;_-@_-"/>
    <numFmt numFmtId="43" formatCode="_-* #,##0.00\ _€_-;\-* #,##0.00\ _€_-;_-* &quot;-&quot;??\ _€_-;_-@_-"/>
    <numFmt numFmtId="164" formatCode="#,##0_ ;\-#,##0\ "/>
    <numFmt numFmtId="165" formatCode="#,##0.00\ &quot;€&quot;"/>
  </numFmts>
  <fonts count="24" x14ac:knownFonts="1">
    <font>
      <sz val="11"/>
      <color theme="1"/>
      <name val="Calibri"/>
      <family val="2"/>
      <scheme val="minor"/>
    </font>
    <font>
      <sz val="11"/>
      <color theme="1"/>
      <name val="Calibri"/>
      <family val="2"/>
      <scheme val="minor"/>
    </font>
    <font>
      <u/>
      <sz val="10"/>
      <color indexed="12"/>
      <name val="Arial"/>
      <family val="2"/>
    </font>
    <font>
      <b/>
      <sz val="10"/>
      <name val="Arial"/>
      <family val="2"/>
    </font>
    <font>
      <sz val="10"/>
      <name val="Arial"/>
      <family val="2"/>
    </font>
    <font>
      <sz val="9"/>
      <color indexed="81"/>
      <name val="Segoe UI"/>
      <family val="2"/>
    </font>
    <font>
      <b/>
      <sz val="9"/>
      <color indexed="81"/>
      <name val="Segoe UI"/>
      <family val="2"/>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sz val="11"/>
      <color theme="0"/>
      <name val="Calibri"/>
      <family val="2"/>
      <scheme val="minor"/>
    </font>
    <font>
      <sz val="12"/>
      <color rgb="FF9C6500"/>
      <name val="Calibri"/>
      <family val="2"/>
      <scheme val="minor"/>
    </font>
    <font>
      <sz val="12"/>
      <color theme="1"/>
      <name val="Calibri"/>
      <family val="2"/>
      <scheme val="minor"/>
    </font>
    <font>
      <u/>
      <sz val="12"/>
      <color indexed="12"/>
      <name val="Calibri"/>
      <family val="2"/>
      <scheme val="minor"/>
    </font>
    <font>
      <b/>
      <sz val="12"/>
      <color theme="1"/>
      <name val="Calibri"/>
      <family val="2"/>
      <scheme val="minor"/>
    </font>
    <font>
      <b/>
      <sz val="12"/>
      <color rgb="FF9C6500"/>
      <name val="Calibri"/>
      <family val="2"/>
      <scheme val="minor"/>
    </font>
    <font>
      <b/>
      <u/>
      <sz val="12"/>
      <color theme="1"/>
      <name val="Calibri"/>
      <family val="2"/>
      <scheme val="minor"/>
    </font>
    <font>
      <u/>
      <sz val="12"/>
      <color indexed="12"/>
      <name val="Arial"/>
      <family val="2"/>
    </font>
    <font>
      <sz val="12"/>
      <color theme="0"/>
      <name val="Calibri"/>
      <family val="2"/>
      <scheme val="minor"/>
    </font>
    <font>
      <b/>
      <sz val="12"/>
      <color rgb="FF9C0006"/>
      <name val="Calibri"/>
      <family val="2"/>
      <scheme val="minor"/>
    </font>
    <font>
      <b/>
      <sz val="12"/>
      <color theme="0"/>
      <name val="Calibri"/>
      <family val="2"/>
      <scheme val="minor"/>
    </font>
    <font>
      <b/>
      <sz val="12"/>
      <color rgb="FF006100"/>
      <name val="Calibri"/>
      <family val="2"/>
      <scheme val="minor"/>
    </font>
    <font>
      <sz val="12"/>
      <color rgb="FF9C0006"/>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tint="0.59999389629810485"/>
        <bgColor indexed="65"/>
      </patternFill>
    </fill>
    <fill>
      <patternFill patternType="solid">
        <fgColor theme="9"/>
      </patternFill>
    </fill>
  </fills>
  <borders count="1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style="medium">
        <color indexed="64"/>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4" fontId="4" fillId="0" borderId="0" applyFon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10" applyNumberFormat="0" applyAlignment="0" applyProtection="0"/>
    <xf numFmtId="0" fontId="1" fillId="6" borderId="11" applyNumberFormat="0" applyFont="0" applyAlignment="0" applyProtection="0"/>
    <xf numFmtId="0" fontId="1" fillId="7" borderId="0" applyNumberFormat="0" applyBorder="0" applyAlignment="0" applyProtection="0"/>
    <xf numFmtId="0" fontId="11" fillId="8" borderId="0" applyNumberFormat="0" applyBorder="0" applyAlignment="0" applyProtection="0"/>
  </cellStyleXfs>
  <cellXfs count="90">
    <xf numFmtId="0" fontId="0" fillId="0" borderId="0" xfId="0"/>
    <xf numFmtId="0" fontId="2" fillId="0" borderId="0" xfId="4" applyFont="1" applyAlignment="1" applyProtection="1">
      <alignment wrapText="1"/>
    </xf>
    <xf numFmtId="0" fontId="3" fillId="0" borderId="0" xfId="0" applyFont="1" applyAlignment="1">
      <alignment horizontal="center"/>
    </xf>
    <xf numFmtId="0" fontId="0" fillId="0" borderId="0" xfId="0" applyAlignment="1">
      <alignment horizontal="center"/>
    </xf>
    <xf numFmtId="44" fontId="0" fillId="0" borderId="0" xfId="5" applyFont="1"/>
    <xf numFmtId="164" fontId="0" fillId="0" borderId="0" xfId="5" applyNumberFormat="1" applyFont="1" applyAlignment="1">
      <alignment horizontal="center"/>
    </xf>
    <xf numFmtId="9" fontId="0" fillId="0" borderId="0" xfId="3" applyFont="1"/>
    <xf numFmtId="44" fontId="3" fillId="0" borderId="0" xfId="5" applyFont="1"/>
    <xf numFmtId="9" fontId="3" fillId="0" borderId="0" xfId="3"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2" fillId="0" borderId="6" xfId="4" applyBorder="1" applyAlignment="1" applyProtection="1"/>
    <xf numFmtId="44" fontId="0" fillId="0" borderId="7" xfId="5" applyFont="1" applyBorder="1"/>
    <xf numFmtId="44" fontId="0" fillId="0" borderId="6" xfId="5" applyFont="1" applyBorder="1"/>
    <xf numFmtId="0" fontId="0" fillId="0" borderId="8" xfId="0" applyBorder="1"/>
    <xf numFmtId="44" fontId="0" fillId="0" borderId="9" xfId="5" applyFont="1" applyBorder="1"/>
    <xf numFmtId="44" fontId="0" fillId="0" borderId="8" xfId="5" applyFont="1" applyBorder="1"/>
    <xf numFmtId="0" fontId="4" fillId="0" borderId="0" xfId="0" applyFont="1" applyAlignment="1">
      <alignment wrapText="1"/>
    </xf>
    <xf numFmtId="44" fontId="4" fillId="0" borderId="0" xfId="0" applyNumberFormat="1" applyFont="1"/>
    <xf numFmtId="0" fontId="4" fillId="0" borderId="0" xfId="0" applyFont="1"/>
    <xf numFmtId="0" fontId="2" fillId="0" borderId="0" xfId="4" applyAlignment="1" applyProtection="1">
      <alignment wrapText="1"/>
    </xf>
    <xf numFmtId="10" fontId="0" fillId="0" borderId="0" xfId="0" applyNumberFormat="1"/>
    <xf numFmtId="0" fontId="0" fillId="0" borderId="0" xfId="0" applyAlignment="1">
      <alignment horizontal="right"/>
    </xf>
    <xf numFmtId="44" fontId="0" fillId="0" borderId="0" xfId="0" applyNumberFormat="1"/>
    <xf numFmtId="0" fontId="3" fillId="0" borderId="0" xfId="0" applyFont="1" applyAlignment="1">
      <alignment wrapText="1"/>
    </xf>
    <xf numFmtId="2" fontId="0" fillId="0" borderId="0" xfId="0" applyNumberFormat="1" applyAlignment="1">
      <alignment horizontal="center"/>
    </xf>
    <xf numFmtId="44" fontId="3" fillId="0" borderId="1" xfId="0" applyNumberFormat="1" applyFont="1" applyBorder="1" applyAlignment="1">
      <alignment wrapText="1"/>
    </xf>
    <xf numFmtId="0" fontId="3" fillId="0" borderId="3" xfId="0" applyFont="1" applyBorder="1"/>
    <xf numFmtId="0" fontId="3" fillId="0" borderId="2" xfId="0" applyFont="1" applyBorder="1"/>
    <xf numFmtId="0" fontId="2" fillId="0" borderId="0" xfId="4" applyAlignment="1" applyProtection="1"/>
    <xf numFmtId="0" fontId="12" fillId="4" borderId="1" xfId="8" applyFont="1" applyBorder="1" applyAlignment="1" applyProtection="1">
      <alignment horizontal="center" vertical="center" wrapText="1"/>
    </xf>
    <xf numFmtId="0" fontId="13" fillId="6" borderId="11" xfId="10" applyFont="1" applyAlignment="1">
      <alignment horizontal="center" vertical="center" wrapText="1"/>
    </xf>
    <xf numFmtId="0" fontId="15" fillId="0" borderId="0" xfId="0" applyFont="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13" fillId="0" borderId="2" xfId="0" applyFont="1" applyBorder="1" applyAlignment="1">
      <alignment horizontal="center" vertical="center" wrapText="1"/>
    </xf>
    <xf numFmtId="0" fontId="18" fillId="4" borderId="1" xfId="4" applyFont="1" applyFill="1" applyBorder="1" applyAlignment="1" applyProtection="1">
      <alignment horizontal="center" vertical="center" wrapText="1"/>
    </xf>
    <xf numFmtId="0" fontId="13" fillId="7" borderId="0" xfId="11" applyFont="1" applyAlignment="1">
      <alignment horizontal="center" vertical="center" wrapText="1"/>
    </xf>
    <xf numFmtId="0" fontId="18" fillId="0" borderId="2" xfId="4" applyFont="1" applyBorder="1" applyAlignment="1" applyProtection="1">
      <alignment horizontal="center" vertical="center" wrapText="1"/>
    </xf>
    <xf numFmtId="0" fontId="16" fillId="4" borderId="8" xfId="8" applyFont="1" applyBorder="1" applyAlignment="1">
      <alignment horizontal="center" vertical="center" wrapText="1"/>
    </xf>
    <xf numFmtId="0" fontId="16" fillId="4" borderId="1" xfId="8" applyFont="1" applyBorder="1" applyAlignment="1">
      <alignment horizontal="center" vertical="center" wrapText="1"/>
    </xf>
    <xf numFmtId="0" fontId="18" fillId="0" borderId="0" xfId="4" applyFont="1" applyAlignment="1" applyProtection="1">
      <alignment horizontal="center" vertical="center" wrapText="1"/>
    </xf>
    <xf numFmtId="0" fontId="13" fillId="0" borderId="0" xfId="0" applyFont="1" applyAlignment="1">
      <alignment horizontal="center" vertical="center" wrapText="1"/>
    </xf>
    <xf numFmtId="165" fontId="15" fillId="6" borderId="13" xfId="10" applyNumberFormat="1" applyFont="1" applyBorder="1" applyAlignment="1">
      <alignment horizontal="center" vertical="center" wrapText="1"/>
    </xf>
    <xf numFmtId="0" fontId="19" fillId="8" borderId="2" xfId="12" applyFont="1" applyBorder="1" applyAlignment="1">
      <alignment horizontal="center" vertical="center" wrapText="1"/>
    </xf>
    <xf numFmtId="0" fontId="20" fillId="3" borderId="0" xfId="7" applyFont="1" applyAlignment="1">
      <alignment horizontal="center" vertical="center" wrapText="1"/>
    </xf>
    <xf numFmtId="0" fontId="21" fillId="8" borderId="2" xfId="12" applyFont="1" applyBorder="1" applyAlignment="1">
      <alignment horizontal="center" vertical="center" wrapText="1"/>
    </xf>
    <xf numFmtId="0" fontId="21" fillId="5" borderId="10" xfId="9" applyFont="1" applyAlignment="1">
      <alignment horizontal="center" vertical="center" wrapText="1"/>
    </xf>
    <xf numFmtId="0" fontId="21" fillId="5" borderId="10" xfId="9" applyNumberFormat="1" applyFont="1" applyAlignment="1">
      <alignment horizontal="center" vertical="center" wrapText="1"/>
    </xf>
    <xf numFmtId="10" fontId="13" fillId="0" borderId="0" xfId="0" applyNumberFormat="1" applyFont="1" applyAlignment="1">
      <alignment horizontal="center" vertical="center" wrapText="1"/>
    </xf>
    <xf numFmtId="0" fontId="22" fillId="2" borderId="0" xfId="6" applyFont="1" applyAlignment="1">
      <alignment horizontal="center" vertical="center" wrapText="1"/>
    </xf>
    <xf numFmtId="0" fontId="15" fillId="7" borderId="0" xfId="11" applyFont="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44" fontId="12" fillId="4" borderId="3" xfId="8" applyNumberFormat="1" applyFont="1" applyBorder="1" applyAlignment="1">
      <alignment horizontal="center" vertical="center" wrapText="1"/>
    </xf>
    <xf numFmtId="0" fontId="12" fillId="4" borderId="1" xfId="8" applyFont="1" applyBorder="1" applyAlignment="1">
      <alignment horizontal="center" vertical="center" wrapText="1"/>
    </xf>
    <xf numFmtId="44" fontId="16" fillId="4" borderId="9" xfId="8" applyNumberFormat="1" applyFont="1" applyBorder="1" applyAlignment="1">
      <alignment horizontal="center" vertical="center" wrapText="1"/>
    </xf>
    <xf numFmtId="44" fontId="16" fillId="4" borderId="2" xfId="8" applyNumberFormat="1" applyFont="1" applyBorder="1" applyAlignment="1">
      <alignment horizontal="center" vertical="center" wrapText="1"/>
    </xf>
    <xf numFmtId="0" fontId="14" fillId="0" borderId="0" xfId="4" applyFont="1" applyAlignment="1" applyProtection="1">
      <alignment horizontal="center" vertical="center" wrapText="1"/>
    </xf>
    <xf numFmtId="44" fontId="13" fillId="0" borderId="0" xfId="2" applyFont="1" applyAlignment="1">
      <alignment horizontal="center" vertical="center" wrapText="1"/>
    </xf>
    <xf numFmtId="0" fontId="14" fillId="6" borderId="11" xfId="10" applyFont="1" applyAlignment="1" applyProtection="1">
      <alignment horizontal="center" vertical="center" wrapText="1"/>
    </xf>
    <xf numFmtId="2" fontId="13" fillId="6" borderId="11" xfId="10" applyNumberFormat="1" applyFont="1" applyAlignment="1">
      <alignment horizontal="center" vertical="center" wrapText="1"/>
    </xf>
    <xf numFmtId="1" fontId="13" fillId="6" borderId="11" xfId="10" applyNumberFormat="1" applyFont="1" applyAlignment="1">
      <alignment horizontal="center" vertical="center" wrapText="1"/>
    </xf>
    <xf numFmtId="0" fontId="13" fillId="6" borderId="12" xfId="10" applyFont="1" applyBorder="1" applyAlignment="1">
      <alignment horizontal="center" vertical="center" wrapText="1"/>
    </xf>
    <xf numFmtId="1" fontId="13" fillId="6" borderId="12" xfId="10" applyNumberFormat="1" applyFont="1" applyBorder="1" applyAlignment="1">
      <alignment horizontal="center" vertical="center" wrapText="1"/>
    </xf>
    <xf numFmtId="44" fontId="15" fillId="6" borderId="14" xfId="10" applyNumberFormat="1" applyFont="1" applyBorder="1" applyAlignment="1">
      <alignment horizontal="center" vertical="center" wrapText="1"/>
    </xf>
    <xf numFmtId="44" fontId="15" fillId="0" borderId="0" xfId="0" applyNumberFormat="1" applyFont="1" applyAlignment="1">
      <alignment horizontal="center" vertical="center" wrapText="1"/>
    </xf>
    <xf numFmtId="44" fontId="20" fillId="3" borderId="0" xfId="7" applyNumberFormat="1" applyFont="1" applyAlignment="1">
      <alignment horizontal="center" vertical="center" wrapText="1"/>
    </xf>
    <xf numFmtId="43" fontId="21" fillId="8" borderId="1" xfId="12" applyNumberFormat="1" applyFont="1" applyBorder="1" applyAlignment="1">
      <alignment horizontal="center" vertical="center" wrapText="1"/>
    </xf>
    <xf numFmtId="10" fontId="21" fillId="5" borderId="10" xfId="9" applyNumberFormat="1" applyFont="1" applyAlignment="1">
      <alignment horizontal="center" vertical="center" wrapText="1"/>
    </xf>
    <xf numFmtId="9" fontId="21" fillId="5" borderId="10" xfId="9" applyNumberFormat="1" applyFont="1" applyAlignment="1">
      <alignment horizontal="center" vertical="center" wrapText="1"/>
    </xf>
    <xf numFmtId="10" fontId="22" fillId="2" borderId="0" xfId="6" applyNumberFormat="1" applyFont="1" applyAlignment="1">
      <alignment horizontal="center" vertical="center" wrapText="1"/>
    </xf>
    <xf numFmtId="10" fontId="23" fillId="3" borderId="0" xfId="7" applyNumberFormat="1" applyFont="1" applyAlignment="1">
      <alignment horizontal="center" vertical="center" wrapText="1"/>
    </xf>
    <xf numFmtId="44" fontId="22" fillId="2" borderId="0" xfId="6" applyNumberFormat="1" applyFont="1" applyAlignment="1">
      <alignment horizontal="center" vertical="center" wrapText="1"/>
    </xf>
    <xf numFmtId="44" fontId="23" fillId="3" borderId="0" xfId="7" applyNumberFormat="1" applyFont="1" applyAlignment="1">
      <alignment horizontal="center" vertical="center" wrapText="1"/>
    </xf>
    <xf numFmtId="44" fontId="13" fillId="0" borderId="0" xfId="0" applyNumberFormat="1" applyFont="1" applyAlignment="1">
      <alignment horizontal="center" vertical="center" wrapText="1"/>
    </xf>
    <xf numFmtId="0" fontId="13" fillId="0" borderId="0" xfId="0" applyNumberFormat="1" applyFont="1" applyAlignment="1">
      <alignment horizontal="center" vertical="center" wrapText="1"/>
    </xf>
    <xf numFmtId="44" fontId="13" fillId="7" borderId="0" xfId="11" applyNumberFormat="1" applyFont="1" applyAlignment="1">
      <alignment horizontal="center" vertical="center" wrapText="1"/>
    </xf>
    <xf numFmtId="44" fontId="15" fillId="7" borderId="0" xfId="11" applyNumberFormat="1" applyFont="1" applyAlignment="1">
      <alignment horizontal="center" vertical="center" wrapText="1"/>
    </xf>
    <xf numFmtId="41" fontId="13" fillId="0" borderId="2" xfId="1" applyNumberFormat="1" applyFont="1" applyBorder="1" applyAlignment="1">
      <alignment horizontal="center" vertical="center" wrapText="1"/>
    </xf>
    <xf numFmtId="41" fontId="15" fillId="0" borderId="2" xfId="1" applyNumberFormat="1" applyFont="1" applyBorder="1" applyAlignment="1">
      <alignment horizontal="center" vertical="center" wrapText="1"/>
    </xf>
    <xf numFmtId="43" fontId="13" fillId="0" borderId="2" xfId="1" applyFont="1" applyBorder="1" applyAlignment="1">
      <alignment horizontal="center" vertical="center" wrapText="1"/>
    </xf>
    <xf numFmtId="41" fontId="15" fillId="0" borderId="2" xfId="0" applyNumberFormat="1" applyFont="1" applyBorder="1" applyAlignment="1">
      <alignment horizontal="center" vertical="center" wrapText="1"/>
    </xf>
    <xf numFmtId="44" fontId="13" fillId="0" borderId="0" xfId="5" applyFont="1" applyAlignment="1">
      <alignment horizontal="center" vertical="center" wrapText="1"/>
    </xf>
    <xf numFmtId="44" fontId="19" fillId="8" borderId="1" xfId="2" applyFont="1" applyFill="1" applyBorder="1" applyAlignment="1">
      <alignment horizontal="center" vertical="center" wrapText="1"/>
    </xf>
  </cellXfs>
  <cellStyles count="13">
    <cellStyle name="40 % - Akzent1" xfId="11" builtinId="31"/>
    <cellStyle name="Akzent6" xfId="12" builtinId="49"/>
    <cellStyle name="Euro" xfId="5"/>
    <cellStyle name="Gut" xfId="6" builtinId="26"/>
    <cellStyle name="Komma" xfId="1" builtinId="3"/>
    <cellStyle name="Link" xfId="4" builtinId="8"/>
    <cellStyle name="Neutral" xfId="8" builtinId="28"/>
    <cellStyle name="Notiz" xfId="10" builtinId="10"/>
    <cellStyle name="Prozent" xfId="3" builtinId="5"/>
    <cellStyle name="Schlecht" xfId="7" builtinId="27"/>
    <cellStyle name="Standard" xfId="0" builtinId="0"/>
    <cellStyle name="Währung" xfId="2" builtinId="4"/>
    <cellStyle name="Zelle überprüfen" xfId="9"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hulferien.org/Arbeitstage/Arbeitstage_2017_Nordrhein_Westfalen.html" TargetMode="External"/><Relationship Id="rId13" Type="http://schemas.openxmlformats.org/officeDocument/2006/relationships/hyperlink" Target="https://www.boeckler.de/wsi-tarifarchiv_2269.htm?searchterm=ergo" TargetMode="External"/><Relationship Id="rId18" Type="http://schemas.openxmlformats.org/officeDocument/2006/relationships/hyperlink" Target="https://www.destatis.de/DE/PresseService/Presse/Pressemitteilungen/2017/07/PD17_250_215.html;jsessionid=524166F6A2E85486484A381DC04B94E0.InternetLive1" TargetMode="External"/><Relationship Id="rId3" Type="http://schemas.openxmlformats.org/officeDocument/2006/relationships/hyperlink" Target="https://www.schulferien.org/Arbeitstage/Arbeitstage_2017_Nordrhein_Westfalen.html" TargetMode="External"/><Relationship Id="rId21" Type="http://schemas.openxmlformats.org/officeDocument/2006/relationships/comments" Target="../comments1.xml"/><Relationship Id="rId7" Type="http://schemas.openxmlformats.org/officeDocument/2006/relationships/hyperlink" Target="https://www.destatis.de/DE/PresseService/Presse/Pressemitteilungen/2017/07/PD17_250_215.html;jsessionid=524166F6A2E85486484A381DC04B94E0.InternetLive1" TargetMode="External"/><Relationship Id="rId12" Type="http://schemas.openxmlformats.org/officeDocument/2006/relationships/hyperlink" Target="https://www.deutsche-rentenversicherung.de/Allgemein/de/Inhalt/5_Services/01_kontakt_und_beratung/02_beratung/07_lexikon/CD/durchschnittseinkommen.html" TargetMode="External"/><Relationship Id="rId17" Type="http://schemas.openxmlformats.org/officeDocument/2006/relationships/hyperlink" Target="http://www.bildungsurlaub.de/infos_gesetz_33.html" TargetMode="External"/><Relationship Id="rId2" Type="http://schemas.openxmlformats.org/officeDocument/2006/relationships/hyperlink" Target="https://www.dak.de/dak/download/gesundheitsreport-2017-1885298.pdf" TargetMode="External"/><Relationship Id="rId16" Type="http://schemas.openxmlformats.org/officeDocument/2006/relationships/hyperlink" Target="https://www.schulferien.org/Arbeitstage/Arbeitstage_2017_Nordrhein_Westfalen.html" TargetMode="External"/><Relationship Id="rId20" Type="http://schemas.openxmlformats.org/officeDocument/2006/relationships/vmlDrawing" Target="../drawings/vmlDrawing1.vml"/><Relationship Id="rId1" Type="http://schemas.openxmlformats.org/officeDocument/2006/relationships/hyperlink" Target="https://www.lohnspiegel.de/html/gehaltscheck.php" TargetMode="External"/><Relationship Id="rId6" Type="http://schemas.openxmlformats.org/officeDocument/2006/relationships/hyperlink" Target="https://www.destatis.de/DE/PresseService/Presse/Pressemitteilungen/2017/07/PD17_250_215.html;jsessionid=524166F6A2E85486484A381DC04B94E0.InternetLive1" TargetMode="External"/><Relationship Id="rId11" Type="http://schemas.openxmlformats.org/officeDocument/2006/relationships/hyperlink" Target="https://www.destatis.de/DE/PresseService/Presse/Pressemitteilungen/2017/07/PD17_250_215.html;jsessionid=524166F6A2E85486484A381DC04B94E0.InternetLive1" TargetMode="External"/><Relationship Id="rId5" Type="http://schemas.openxmlformats.org/officeDocument/2006/relationships/hyperlink" Target="https://www.destatis.de/DE/PresseService/Presse/Pressemitteilungen/2017/07/PD17_250_215.html;jsessionid=524166F6A2E85486484A381DC04B94E0.InternetLive1" TargetMode="External"/><Relationship Id="rId15" Type="http://schemas.openxmlformats.org/officeDocument/2006/relationships/hyperlink" Target="https://www.dak.de/dak/download/gesundheitsreport-2017-1885298.pdf" TargetMode="External"/><Relationship Id="rId10" Type="http://schemas.openxmlformats.org/officeDocument/2006/relationships/hyperlink" Target="http://www.bildungsurlaub.de/infos_gesetz_33.html" TargetMode="External"/><Relationship Id="rId19" Type="http://schemas.openxmlformats.org/officeDocument/2006/relationships/printerSettings" Target="../printerSettings/printerSettings1.bin"/><Relationship Id="rId4" Type="http://schemas.openxmlformats.org/officeDocument/2006/relationships/hyperlink" Target="http://www.bildungsurlaub.de/infos_gesetz_33.html" TargetMode="External"/><Relationship Id="rId9" Type="http://schemas.openxmlformats.org/officeDocument/2006/relationships/hyperlink" Target="https://www.dak.de/dak/download/gesundheitsreport-2017-1885298.pdf" TargetMode="External"/><Relationship Id="rId14" Type="http://schemas.openxmlformats.org/officeDocument/2006/relationships/hyperlink" Target="https://www.destatis.de/DE/PresseService/Presse/Pressemitteilungen/2017/07/PD17_250_215.html;jsessionid=524166F6A2E85486484A381DC04B94E0.InternetLive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gkv-heilmittel.de/media/dokumente/his_statistiken/2016_04/HIS-Bericht-Westfalen-Lippe-KV20_201604.pdf" TargetMode="External"/><Relationship Id="rId2" Type="http://schemas.openxmlformats.org/officeDocument/2006/relationships/hyperlink" Target="http://www.bed-ev.de/downloads/preislisten/Verguetung_NRW_2017.pdf" TargetMode="External"/><Relationship Id="rId1" Type="http://schemas.openxmlformats.org/officeDocument/2006/relationships/hyperlink" Target="http://www.bmg.bund.de/themen/krankenversicherung/zahlen-und-fakten-zur-krankenversicherung/mitglieder-und-versicherte.html" TargetMode="External"/><Relationship Id="rId5" Type="http://schemas.openxmlformats.org/officeDocument/2006/relationships/printerSettings" Target="../printerSettings/printerSettings2.bin"/><Relationship Id="rId4" Type="http://schemas.openxmlformats.org/officeDocument/2006/relationships/hyperlink" Target="http://www.bed-ev.de/downloads/preislisten/VDEK_BRE_HAM_NDS_NRW_RLP_SAA_SHS_18.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8"/>
  <sheetViews>
    <sheetView tabSelected="1" zoomScale="70" zoomScaleNormal="70" zoomScalePageLayoutView="40" workbookViewId="0">
      <selection sqref="A1:C1"/>
    </sheetView>
  </sheetViews>
  <sheetFormatPr baseColWidth="10" defaultRowHeight="182.25" customHeight="1" x14ac:dyDescent="0.25"/>
  <cols>
    <col min="1" max="1" width="36.7109375" style="47" bestFit="1" customWidth="1"/>
    <col min="2" max="2" width="22.140625" style="47" customWidth="1"/>
    <col min="3" max="3" width="86.42578125" style="47" customWidth="1"/>
    <col min="4" max="4" width="7.140625" style="47" customWidth="1"/>
    <col min="5" max="5" width="39.42578125" style="47" customWidth="1"/>
    <col min="6" max="6" width="26.28515625" style="47" customWidth="1"/>
    <col min="7" max="7" width="21.7109375" style="47" customWidth="1"/>
    <col min="8" max="8" width="16.42578125" style="47" customWidth="1"/>
    <col min="9" max="9" width="32.140625" style="47" customWidth="1"/>
    <col min="10" max="10" width="14.5703125" style="47" customWidth="1"/>
    <col min="11" max="16384" width="11.42578125" style="47"/>
  </cols>
  <sheetData>
    <row r="1" spans="1:7" ht="182.25" customHeight="1" x14ac:dyDescent="0.25">
      <c r="A1" s="35" t="s">
        <v>74</v>
      </c>
      <c r="B1" s="35"/>
      <c r="C1" s="35"/>
      <c r="E1" s="35" t="s">
        <v>92</v>
      </c>
      <c r="F1" s="35"/>
      <c r="G1" s="35"/>
    </row>
    <row r="2" spans="1:7" ht="182.25" customHeight="1" thickBot="1" x14ac:dyDescent="0.3"/>
    <row r="3" spans="1:7" ht="274.5" customHeight="1" thickBot="1" x14ac:dyDescent="0.3">
      <c r="A3" s="33" t="s">
        <v>35</v>
      </c>
      <c r="B3" s="59">
        <v>27094</v>
      </c>
      <c r="C3" s="40" t="s">
        <v>62</v>
      </c>
      <c r="E3" s="41" t="s">
        <v>75</v>
      </c>
      <c r="F3" s="59">
        <f>2905.5*12</f>
        <v>34866</v>
      </c>
      <c r="G3" s="40" t="s">
        <v>76</v>
      </c>
    </row>
    <row r="4" spans="1:7" ht="332.25" customHeight="1" thickBot="1" x14ac:dyDescent="0.3">
      <c r="A4" s="60" t="s">
        <v>33</v>
      </c>
      <c r="B4" s="59">
        <f>B3*20.575%</f>
        <v>5574.5904999999993</v>
      </c>
      <c r="C4" s="40" t="s">
        <v>63</v>
      </c>
      <c r="E4" s="60" t="s">
        <v>33</v>
      </c>
      <c r="F4" s="59">
        <f>F3*20.575%</f>
        <v>7173.6794999999993</v>
      </c>
      <c r="G4" s="40" t="s">
        <v>77</v>
      </c>
    </row>
    <row r="5" spans="1:7" ht="182.25" customHeight="1" thickBot="1" x14ac:dyDescent="0.3">
      <c r="A5" s="60" t="s">
        <v>34</v>
      </c>
      <c r="B5" s="59">
        <f>3.74*B3*2.12/1000</f>
        <v>214.82290720000003</v>
      </c>
      <c r="C5" s="40" t="s">
        <v>64</v>
      </c>
      <c r="E5" s="60" t="s">
        <v>34</v>
      </c>
      <c r="F5" s="59">
        <f>3.74*F3*2.12/1000</f>
        <v>276.4455408</v>
      </c>
      <c r="G5" s="40" t="s">
        <v>78</v>
      </c>
    </row>
    <row r="6" spans="1:7" ht="182.25" customHeight="1" thickBot="1" x14ac:dyDescent="0.3">
      <c r="A6" s="33" t="s">
        <v>46</v>
      </c>
      <c r="B6" s="59">
        <v>1793</v>
      </c>
      <c r="C6" s="43" t="s">
        <v>65</v>
      </c>
      <c r="E6" s="33" t="s">
        <v>46</v>
      </c>
      <c r="F6" s="59">
        <v>1793</v>
      </c>
      <c r="G6" s="40" t="s">
        <v>79</v>
      </c>
    </row>
    <row r="7" spans="1:7" ht="182.25" customHeight="1" thickBot="1" x14ac:dyDescent="0.3">
      <c r="A7" s="44" t="s">
        <v>36</v>
      </c>
      <c r="B7" s="61">
        <f>SUM(B3:B6)</f>
        <v>34676.413407200002</v>
      </c>
      <c r="E7" s="44" t="s">
        <v>36</v>
      </c>
      <c r="F7" s="61">
        <f>SUM(F3:F6)</f>
        <v>44109.125040799998</v>
      </c>
    </row>
    <row r="8" spans="1:7" ht="182.25" customHeight="1" thickBot="1" x14ac:dyDescent="0.3">
      <c r="A8" s="45" t="s">
        <v>52</v>
      </c>
      <c r="B8" s="62">
        <f>B7/12</f>
        <v>2889.7011172666666</v>
      </c>
      <c r="E8" s="45" t="s">
        <v>52</v>
      </c>
      <c r="F8" s="62">
        <f>F7/12</f>
        <v>3675.7604200666665</v>
      </c>
    </row>
    <row r="9" spans="1:7" ht="63.75" customHeight="1" x14ac:dyDescent="0.25">
      <c r="A9" s="63"/>
      <c r="B9" s="64"/>
    </row>
    <row r="10" spans="1:7" ht="182.25" customHeight="1" x14ac:dyDescent="0.25">
      <c r="A10" s="65" t="s">
        <v>39</v>
      </c>
      <c r="B10" s="34">
        <v>249</v>
      </c>
      <c r="C10" s="46" t="s">
        <v>66</v>
      </c>
      <c r="E10" s="65" t="s">
        <v>39</v>
      </c>
      <c r="F10" s="34">
        <v>249</v>
      </c>
      <c r="G10" s="47" t="s">
        <v>80</v>
      </c>
    </row>
    <row r="11" spans="1:7" ht="182.25" customHeight="1" x14ac:dyDescent="0.25">
      <c r="A11" s="34" t="s">
        <v>37</v>
      </c>
      <c r="B11" s="34">
        <v>20</v>
      </c>
      <c r="E11" s="34" t="s">
        <v>37</v>
      </c>
      <c r="F11" s="34">
        <v>20</v>
      </c>
    </row>
    <row r="12" spans="1:7" ht="182.25" customHeight="1" x14ac:dyDescent="0.25">
      <c r="A12" s="65" t="s">
        <v>38</v>
      </c>
      <c r="B12" s="34">
        <v>12.9</v>
      </c>
      <c r="C12" s="46" t="s">
        <v>67</v>
      </c>
      <c r="E12" s="65" t="s">
        <v>38</v>
      </c>
      <c r="F12" s="34">
        <v>12.9</v>
      </c>
    </row>
    <row r="13" spans="1:7" ht="182.25" customHeight="1" x14ac:dyDescent="0.25">
      <c r="A13" s="65" t="s">
        <v>40</v>
      </c>
      <c r="B13" s="34">
        <v>5</v>
      </c>
      <c r="C13" s="46" t="s">
        <v>68</v>
      </c>
      <c r="E13" s="65" t="s">
        <v>40</v>
      </c>
      <c r="F13" s="34">
        <v>5</v>
      </c>
    </row>
    <row r="14" spans="1:7" ht="182.25" customHeight="1" x14ac:dyDescent="0.25">
      <c r="A14" s="65" t="s">
        <v>41</v>
      </c>
      <c r="B14" s="66">
        <f>22/8</f>
        <v>2.75</v>
      </c>
      <c r="C14" s="46" t="s">
        <v>65</v>
      </c>
      <c r="E14" s="65" t="s">
        <v>41</v>
      </c>
      <c r="F14" s="66">
        <f>22/8</f>
        <v>2.75</v>
      </c>
    </row>
    <row r="15" spans="1:7" ht="182.25" customHeight="1" x14ac:dyDescent="0.25">
      <c r="A15" s="34" t="s">
        <v>50</v>
      </c>
      <c r="B15" s="67">
        <f>B10-B11-B12-B13-B14</f>
        <v>208.35</v>
      </c>
      <c r="E15" s="34" t="s">
        <v>50</v>
      </c>
      <c r="F15" s="67">
        <f>F10-F11-F12-F13-F14</f>
        <v>208.35</v>
      </c>
    </row>
    <row r="16" spans="1:7" ht="182.25" customHeight="1" x14ac:dyDescent="0.25">
      <c r="A16" s="34" t="s">
        <v>56</v>
      </c>
      <c r="B16" s="67">
        <f>B15*0.7</f>
        <v>145.845</v>
      </c>
      <c r="C16" s="47" t="s">
        <v>91</v>
      </c>
      <c r="E16" s="34" t="s">
        <v>56</v>
      </c>
      <c r="F16" s="67">
        <f>F15*0.7</f>
        <v>145.845</v>
      </c>
      <c r="G16" s="47" t="s">
        <v>90</v>
      </c>
    </row>
    <row r="17" spans="1:9" ht="182.25" customHeight="1" thickBot="1" x14ac:dyDescent="0.3">
      <c r="A17" s="68" t="s">
        <v>51</v>
      </c>
      <c r="B17" s="69">
        <f>B16/12</f>
        <v>12.15375</v>
      </c>
      <c r="E17" s="68" t="s">
        <v>51</v>
      </c>
      <c r="F17" s="69">
        <f>F16/12</f>
        <v>12.15375</v>
      </c>
    </row>
    <row r="18" spans="1:9" ht="182.25" customHeight="1" thickBot="1" x14ac:dyDescent="0.3">
      <c r="A18" s="48" t="s">
        <v>47</v>
      </c>
      <c r="B18" s="70">
        <f>B8/B17/8</f>
        <v>29.720262442318898</v>
      </c>
      <c r="E18" s="48" t="s">
        <v>83</v>
      </c>
      <c r="F18" s="70">
        <f>F8/F17/8</f>
        <v>37.804797079776471</v>
      </c>
      <c r="G18" s="47" t="s">
        <v>81</v>
      </c>
      <c r="H18" s="89">
        <f>F18-B18</f>
        <v>8.0845346374575726</v>
      </c>
      <c r="I18" s="49" t="s">
        <v>82</v>
      </c>
    </row>
    <row r="19" spans="1:9" ht="49.5" customHeight="1" thickBot="1" x14ac:dyDescent="0.3">
      <c r="B19" s="71"/>
    </row>
    <row r="20" spans="1:9" ht="182.25" customHeight="1" thickBot="1" x14ac:dyDescent="0.3">
      <c r="A20" s="50" t="s">
        <v>94</v>
      </c>
      <c r="B20" s="72">
        <f>'Durchschnittspreis 2018'!B30</f>
        <v>54.017428606478987</v>
      </c>
      <c r="C20" s="47" t="s">
        <v>88</v>
      </c>
      <c r="E20" s="50" t="s">
        <v>94</v>
      </c>
      <c r="F20" s="72">
        <f>'Durchschnittspreis 2018'!B30</f>
        <v>54.017428606478987</v>
      </c>
      <c r="G20" s="47" t="s">
        <v>89</v>
      </c>
      <c r="H20" s="73">
        <f>((F20+H18)*100)/F20-100</f>
        <v>14.966529962679289</v>
      </c>
      <c r="I20" s="51" t="s">
        <v>97</v>
      </c>
    </row>
    <row r="21" spans="1:9" ht="182.25" customHeight="1" thickTop="1" thickBot="1" x14ac:dyDescent="0.3">
      <c r="A21" s="52" t="s">
        <v>57</v>
      </c>
      <c r="B21" s="74">
        <f>B18/B20</f>
        <v>0.55019765303589763</v>
      </c>
      <c r="E21" s="52" t="s">
        <v>57</v>
      </c>
      <c r="F21" s="74">
        <f>F18/F20</f>
        <v>0.69986295266269061</v>
      </c>
    </row>
    <row r="22" spans="1:9" ht="338.25" customHeight="1" thickTop="1" thickBot="1" x14ac:dyDescent="0.3">
      <c r="A22" s="52" t="s">
        <v>42</v>
      </c>
      <c r="B22" s="75">
        <f>6.54/B20</f>
        <v>0.12107203487312197</v>
      </c>
      <c r="C22" s="47" t="s">
        <v>102</v>
      </c>
      <c r="E22" s="52" t="s">
        <v>42</v>
      </c>
      <c r="F22" s="75">
        <f>6.54/F20</f>
        <v>0.12107203487312197</v>
      </c>
      <c r="G22" s="47" t="s">
        <v>87</v>
      </c>
    </row>
    <row r="23" spans="1:9" ht="182.25" customHeight="1" thickTop="1" thickBot="1" x14ac:dyDescent="0.3">
      <c r="A23" s="53" t="s">
        <v>43</v>
      </c>
      <c r="B23" s="75">
        <f>2.19/B20</f>
        <v>4.0542470393293131E-2</v>
      </c>
      <c r="C23" s="47" t="s">
        <v>69</v>
      </c>
      <c r="E23" s="53" t="s">
        <v>43</v>
      </c>
      <c r="F23" s="75">
        <f>2.19/F20</f>
        <v>4.0542470393293131E-2</v>
      </c>
      <c r="G23" s="47" t="s">
        <v>86</v>
      </c>
    </row>
    <row r="24" spans="1:9" ht="182.25" customHeight="1" thickTop="1" thickBot="1" x14ac:dyDescent="0.3">
      <c r="A24" s="53" t="s">
        <v>45</v>
      </c>
      <c r="B24" s="75">
        <f>SUM(B22:B23)</f>
        <v>0.1616145052664151</v>
      </c>
      <c r="E24" s="53" t="s">
        <v>45</v>
      </c>
      <c r="F24" s="75">
        <f>SUM(F22:F23)</f>
        <v>0.1616145052664151</v>
      </c>
    </row>
    <row r="25" spans="1:9" ht="182.25" customHeight="1" thickTop="1" thickBot="1" x14ac:dyDescent="0.3">
      <c r="A25" s="53" t="s">
        <v>44</v>
      </c>
      <c r="B25" s="75">
        <v>0.1</v>
      </c>
      <c r="C25" s="47" t="s">
        <v>70</v>
      </c>
      <c r="E25" s="53" t="s">
        <v>44</v>
      </c>
      <c r="F25" s="75">
        <v>0.1</v>
      </c>
      <c r="G25" s="47" t="s">
        <v>85</v>
      </c>
    </row>
    <row r="26" spans="1:9" ht="182.25" customHeight="1" thickTop="1" thickBot="1" x14ac:dyDescent="0.3">
      <c r="A26" s="53" t="s">
        <v>103</v>
      </c>
      <c r="B26" s="74">
        <f>B21+B24+B25</f>
        <v>0.81181215830231268</v>
      </c>
      <c r="E26" s="53" t="s">
        <v>103</v>
      </c>
      <c r="F26" s="74">
        <f>F21+F24+F25</f>
        <v>0.96147745792910566</v>
      </c>
    </row>
    <row r="27" spans="1:9" ht="42" customHeight="1" thickTop="1" x14ac:dyDescent="0.25"/>
    <row r="28" spans="1:9" ht="182.25" customHeight="1" x14ac:dyDescent="0.25">
      <c r="A28" s="55" t="s">
        <v>48</v>
      </c>
      <c r="B28" s="76">
        <f>100%-B26</f>
        <v>0.18818784169768732</v>
      </c>
      <c r="C28" s="54" t="s">
        <v>95</v>
      </c>
      <c r="E28" s="55" t="s">
        <v>48</v>
      </c>
      <c r="F28" s="77">
        <f>100%-F26</f>
        <v>3.8522542070894339E-2</v>
      </c>
      <c r="G28" s="47" t="s">
        <v>96</v>
      </c>
      <c r="I28" s="54"/>
    </row>
    <row r="29" spans="1:9" ht="182.25" customHeight="1" x14ac:dyDescent="0.25">
      <c r="A29" s="55" t="s">
        <v>49</v>
      </c>
      <c r="B29" s="78">
        <f>(B20*B28)</f>
        <v>10.165423303512194</v>
      </c>
      <c r="E29" s="55" t="s">
        <v>49</v>
      </c>
      <c r="F29" s="79">
        <f>(F20*F28)</f>
        <v>2.080888666054618</v>
      </c>
      <c r="I29" s="80"/>
    </row>
    <row r="30" spans="1:9" ht="45" customHeight="1" x14ac:dyDescent="0.25">
      <c r="B30" s="81"/>
      <c r="F30" s="81"/>
    </row>
    <row r="31" spans="1:9" ht="182.25" customHeight="1" x14ac:dyDescent="0.25">
      <c r="A31" s="42" t="s">
        <v>53</v>
      </c>
      <c r="B31" s="82">
        <v>37873</v>
      </c>
      <c r="C31" s="46" t="s">
        <v>71</v>
      </c>
      <c r="E31" s="42" t="s">
        <v>53</v>
      </c>
      <c r="F31" s="82">
        <v>37873</v>
      </c>
      <c r="G31" s="47" t="s">
        <v>84</v>
      </c>
    </row>
    <row r="32" spans="1:9" ht="182.25" customHeight="1" x14ac:dyDescent="0.25">
      <c r="A32" s="42" t="s">
        <v>33</v>
      </c>
      <c r="B32" s="82">
        <f>B31*20.575%</f>
        <v>7792.3697499999998</v>
      </c>
      <c r="C32" s="47" t="s">
        <v>72</v>
      </c>
      <c r="E32" s="42" t="s">
        <v>33</v>
      </c>
      <c r="F32" s="82">
        <f>F31*20.575%</f>
        <v>7792.3697499999998</v>
      </c>
      <c r="G32" s="47" t="s">
        <v>72</v>
      </c>
    </row>
    <row r="33" spans="1:7" ht="182.25" customHeight="1" x14ac:dyDescent="0.25">
      <c r="A33" s="42" t="s">
        <v>34</v>
      </c>
      <c r="B33" s="82">
        <f>3.74*B31*2.12/1000</f>
        <v>300.28744240000003</v>
      </c>
      <c r="C33" s="47" t="s">
        <v>73</v>
      </c>
      <c r="E33" s="42" t="s">
        <v>34</v>
      </c>
      <c r="F33" s="82">
        <f>3.74*F31*2.12/1000</f>
        <v>300.28744240000003</v>
      </c>
      <c r="G33" s="47" t="s">
        <v>73</v>
      </c>
    </row>
    <row r="34" spans="1:7" ht="182.25" customHeight="1" x14ac:dyDescent="0.25">
      <c r="A34" s="42" t="s">
        <v>54</v>
      </c>
      <c r="B34" s="82">
        <f>SUM(B31:B33)</f>
        <v>45965.657192399995</v>
      </c>
      <c r="E34" s="42" t="s">
        <v>54</v>
      </c>
      <c r="F34" s="82">
        <f>SUM(F31:F33)</f>
        <v>45965.657192399995</v>
      </c>
    </row>
    <row r="35" spans="1:7" ht="182.25" customHeight="1" x14ac:dyDescent="0.25">
      <c r="A35" s="42" t="s">
        <v>100</v>
      </c>
      <c r="B35" s="82">
        <f>5713+314.21</f>
        <v>6027.21</v>
      </c>
      <c r="C35" s="47" t="s">
        <v>98</v>
      </c>
      <c r="E35" s="42" t="s">
        <v>100</v>
      </c>
      <c r="F35" s="82">
        <f>5713+314.21</f>
        <v>6027.21</v>
      </c>
      <c r="G35" s="47" t="s">
        <v>99</v>
      </c>
    </row>
    <row r="36" spans="1:7" ht="182.25" customHeight="1" x14ac:dyDescent="0.25">
      <c r="A36" s="56" t="s">
        <v>101</v>
      </c>
      <c r="B36" s="83">
        <f>B34-B35</f>
        <v>39938.447192399995</v>
      </c>
      <c r="E36" s="56" t="s">
        <v>101</v>
      </c>
      <c r="F36" s="83">
        <f>F34-F35</f>
        <v>39938.447192399995</v>
      </c>
    </row>
    <row r="37" spans="1:7" ht="62.25" customHeight="1" thickBot="1" x14ac:dyDescent="0.3"/>
    <row r="38" spans="1:7" ht="182.25" customHeight="1" thickBot="1" x14ac:dyDescent="0.3">
      <c r="A38" s="57" t="s">
        <v>61</v>
      </c>
      <c r="B38" s="84">
        <f>B36/B29</f>
        <v>3928.8523458340496</v>
      </c>
      <c r="E38" s="57" t="s">
        <v>61</v>
      </c>
      <c r="F38" s="84">
        <f>F36/F29</f>
        <v>19192.976464292835</v>
      </c>
    </row>
    <row r="39" spans="1:7" ht="182.25" customHeight="1" thickBot="1" x14ac:dyDescent="0.3">
      <c r="A39" s="57" t="s">
        <v>59</v>
      </c>
      <c r="B39" s="84">
        <f>B38/12</f>
        <v>327.40436215283745</v>
      </c>
      <c r="E39" s="57" t="s">
        <v>59</v>
      </c>
      <c r="F39" s="84">
        <f>F38/12</f>
        <v>1599.4147053577362</v>
      </c>
    </row>
    <row r="40" spans="1:7" ht="182.25" customHeight="1" thickBot="1" x14ac:dyDescent="0.3">
      <c r="A40" s="58" t="s">
        <v>60</v>
      </c>
      <c r="B40" s="85">
        <f>B39/4</f>
        <v>81.851090538209363</v>
      </c>
      <c r="E40" s="58" t="s">
        <v>60</v>
      </c>
      <c r="F40" s="85">
        <f>F39/4</f>
        <v>399.85367633943406</v>
      </c>
    </row>
    <row r="41" spans="1:7" ht="182.25" customHeight="1" thickBot="1" x14ac:dyDescent="0.3">
      <c r="A41" s="57" t="s">
        <v>55</v>
      </c>
      <c r="B41" s="86">
        <f>B17*8*12</f>
        <v>1166.76</v>
      </c>
      <c r="E41" s="57" t="s">
        <v>55</v>
      </c>
      <c r="F41" s="86">
        <f>F17*8*12</f>
        <v>1166.76</v>
      </c>
    </row>
    <row r="42" spans="1:7" ht="182.25" customHeight="1" thickBot="1" x14ac:dyDescent="0.3">
      <c r="A42" s="57" t="s">
        <v>58</v>
      </c>
      <c r="B42" s="87">
        <f>B38/B41</f>
        <v>3.3673183395334512</v>
      </c>
      <c r="E42" s="57" t="s">
        <v>58</v>
      </c>
      <c r="F42" s="87">
        <f>F38/F41</f>
        <v>16.449806699143643</v>
      </c>
    </row>
    <row r="47" spans="1:7" ht="182.25" customHeight="1" x14ac:dyDescent="0.25">
      <c r="A47" s="88"/>
    </row>
    <row r="48" spans="1:7" ht="182.25" customHeight="1" x14ac:dyDescent="0.25">
      <c r="A48" s="80"/>
    </row>
  </sheetData>
  <mergeCells count="2">
    <mergeCell ref="A1:C1"/>
    <mergeCell ref="E1:G1"/>
  </mergeCells>
  <hyperlinks>
    <hyperlink ref="A3" r:id="rId1" display="Gehalt eines Ergotherapeuten in NRW"/>
    <hyperlink ref="A12" r:id="rId2"/>
    <hyperlink ref="A10" r:id="rId3"/>
    <hyperlink ref="A13" r:id="rId4"/>
    <hyperlink ref="A6" r:id="rId5" display="Fortbildungskosten per anno"/>
    <hyperlink ref="A14" r:id="rId6"/>
    <hyperlink ref="C6" r:id="rId7"/>
    <hyperlink ref="C10" r:id="rId8"/>
    <hyperlink ref="C12" r:id="rId9" display="https://www.dak.de/dak/download/gesundheitsreport-2017-1885298.pdf"/>
    <hyperlink ref="C13" r:id="rId10"/>
    <hyperlink ref="C14" r:id="rId11"/>
    <hyperlink ref="C31" r:id="rId12"/>
    <hyperlink ref="E3" r:id="rId13"/>
    <hyperlink ref="E6" r:id="rId14" display="Fortbildungskosten per anno"/>
    <hyperlink ref="E12" r:id="rId15"/>
    <hyperlink ref="E10" r:id="rId16"/>
    <hyperlink ref="E13" r:id="rId17"/>
    <hyperlink ref="E14" r:id="rId18"/>
  </hyperlinks>
  <pageMargins left="0.7" right="0.7" top="0.78740157499999996" bottom="0.78740157499999996" header="0.3" footer="0.3"/>
  <pageSetup paperSize="9" scale="29" orientation="landscape" r:id="rId19"/>
  <rowBreaks count="4" manualBreakCount="4">
    <brk id="8" max="16383" man="1"/>
    <brk id="18" max="8" man="1"/>
    <brk id="26" max="16383" man="1"/>
    <brk id="36" max="16383" man="1"/>
  </rowBreaks>
  <legacy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Normal="100" workbookViewId="0">
      <selection activeCell="A14" sqref="A14"/>
    </sheetView>
  </sheetViews>
  <sheetFormatPr baseColWidth="10" defaultRowHeight="15" x14ac:dyDescent="0.25"/>
  <cols>
    <col min="1" max="1" width="23.140625" bestFit="1" customWidth="1"/>
    <col min="2" max="2" width="18.5703125" customWidth="1"/>
    <col min="3" max="3" width="7.28515625" bestFit="1" customWidth="1"/>
    <col min="4" max="4" width="17.140625" customWidth="1"/>
    <col min="5" max="5" width="8.7109375" bestFit="1" customWidth="1"/>
    <col min="6" max="6" width="6.140625" customWidth="1"/>
    <col min="7" max="7" width="16.7109375" customWidth="1"/>
    <col min="8" max="8" width="11.7109375" customWidth="1"/>
    <col min="9" max="9" width="5.28515625" customWidth="1"/>
    <col min="10" max="10" width="17.5703125" customWidth="1"/>
    <col min="11" max="11" width="11.7109375" bestFit="1" customWidth="1"/>
    <col min="12" max="12" width="6" customWidth="1"/>
    <col min="13" max="13" width="17.85546875" customWidth="1"/>
    <col min="14" max="15" width="11.7109375" bestFit="1" customWidth="1"/>
    <col min="257" max="257" width="23.140625" bestFit="1" customWidth="1"/>
    <col min="258" max="258" width="16.5703125" bestFit="1" customWidth="1"/>
    <col min="259" max="259" width="7.28515625" bestFit="1" customWidth="1"/>
    <col min="260" max="260" width="17.140625" customWidth="1"/>
    <col min="261" max="261" width="8.7109375" bestFit="1" customWidth="1"/>
    <col min="262" max="262" width="6.140625" customWidth="1"/>
    <col min="263" max="263" width="16.7109375" customWidth="1"/>
    <col min="264" max="264" width="11.7109375" customWidth="1"/>
    <col min="265" max="265" width="5.28515625" customWidth="1"/>
    <col min="266" max="266" width="17.5703125" customWidth="1"/>
    <col min="267" max="267" width="11.7109375" bestFit="1" customWidth="1"/>
    <col min="268" max="268" width="6" customWidth="1"/>
    <col min="269" max="269" width="17.85546875" customWidth="1"/>
    <col min="270" max="271" width="11.7109375" bestFit="1" customWidth="1"/>
    <col min="513" max="513" width="23.140625" bestFit="1" customWidth="1"/>
    <col min="514" max="514" width="16.5703125" bestFit="1" customWidth="1"/>
    <col min="515" max="515" width="7.28515625" bestFit="1" customWidth="1"/>
    <col min="516" max="516" width="17.140625" customWidth="1"/>
    <col min="517" max="517" width="8.7109375" bestFit="1" customWidth="1"/>
    <col min="518" max="518" width="6.140625" customWidth="1"/>
    <col min="519" max="519" width="16.7109375" customWidth="1"/>
    <col min="520" max="520" width="11.7109375" customWidth="1"/>
    <col min="521" max="521" width="5.28515625" customWidth="1"/>
    <col min="522" max="522" width="17.5703125" customWidth="1"/>
    <col min="523" max="523" width="11.7109375" bestFit="1" customWidth="1"/>
    <col min="524" max="524" width="6" customWidth="1"/>
    <col min="525" max="525" width="17.85546875" customWidth="1"/>
    <col min="526" max="527" width="11.7109375" bestFit="1" customWidth="1"/>
    <col min="769" max="769" width="23.140625" bestFit="1" customWidth="1"/>
    <col min="770" max="770" width="16.5703125" bestFit="1" customWidth="1"/>
    <col min="771" max="771" width="7.28515625" bestFit="1" customWidth="1"/>
    <col min="772" max="772" width="17.140625" customWidth="1"/>
    <col min="773" max="773" width="8.7109375" bestFit="1" customWidth="1"/>
    <col min="774" max="774" width="6.140625" customWidth="1"/>
    <col min="775" max="775" width="16.7109375" customWidth="1"/>
    <col min="776" max="776" width="11.7109375" customWidth="1"/>
    <col min="777" max="777" width="5.28515625" customWidth="1"/>
    <col min="778" max="778" width="17.5703125" customWidth="1"/>
    <col min="779" max="779" width="11.7109375" bestFit="1" customWidth="1"/>
    <col min="780" max="780" width="6" customWidth="1"/>
    <col min="781" max="781" width="17.85546875" customWidth="1"/>
    <col min="782" max="783" width="11.7109375" bestFit="1" customWidth="1"/>
    <col min="1025" max="1025" width="23.140625" bestFit="1" customWidth="1"/>
    <col min="1026" max="1026" width="16.5703125" bestFit="1" customWidth="1"/>
    <col min="1027" max="1027" width="7.28515625" bestFit="1" customWidth="1"/>
    <col min="1028" max="1028" width="17.140625" customWidth="1"/>
    <col min="1029" max="1029" width="8.7109375" bestFit="1" customWidth="1"/>
    <col min="1030" max="1030" width="6.140625" customWidth="1"/>
    <col min="1031" max="1031" width="16.7109375" customWidth="1"/>
    <col min="1032" max="1032" width="11.7109375" customWidth="1"/>
    <col min="1033" max="1033" width="5.28515625" customWidth="1"/>
    <col min="1034" max="1034" width="17.5703125" customWidth="1"/>
    <col min="1035" max="1035" width="11.7109375" bestFit="1" customWidth="1"/>
    <col min="1036" max="1036" width="6" customWidth="1"/>
    <col min="1037" max="1037" width="17.85546875" customWidth="1"/>
    <col min="1038" max="1039" width="11.7109375" bestFit="1" customWidth="1"/>
    <col min="1281" max="1281" width="23.140625" bestFit="1" customWidth="1"/>
    <col min="1282" max="1282" width="16.5703125" bestFit="1" customWidth="1"/>
    <col min="1283" max="1283" width="7.28515625" bestFit="1" customWidth="1"/>
    <col min="1284" max="1284" width="17.140625" customWidth="1"/>
    <col min="1285" max="1285" width="8.7109375" bestFit="1" customWidth="1"/>
    <col min="1286" max="1286" width="6.140625" customWidth="1"/>
    <col min="1287" max="1287" width="16.7109375" customWidth="1"/>
    <col min="1288" max="1288" width="11.7109375" customWidth="1"/>
    <col min="1289" max="1289" width="5.28515625" customWidth="1"/>
    <col min="1290" max="1290" width="17.5703125" customWidth="1"/>
    <col min="1291" max="1291" width="11.7109375" bestFit="1" customWidth="1"/>
    <col min="1292" max="1292" width="6" customWidth="1"/>
    <col min="1293" max="1293" width="17.85546875" customWidth="1"/>
    <col min="1294" max="1295" width="11.7109375" bestFit="1" customWidth="1"/>
    <col min="1537" max="1537" width="23.140625" bestFit="1" customWidth="1"/>
    <col min="1538" max="1538" width="16.5703125" bestFit="1" customWidth="1"/>
    <col min="1539" max="1539" width="7.28515625" bestFit="1" customWidth="1"/>
    <col min="1540" max="1540" width="17.140625" customWidth="1"/>
    <col min="1541" max="1541" width="8.7109375" bestFit="1" customWidth="1"/>
    <col min="1542" max="1542" width="6.140625" customWidth="1"/>
    <col min="1543" max="1543" width="16.7109375" customWidth="1"/>
    <col min="1544" max="1544" width="11.7109375" customWidth="1"/>
    <col min="1545" max="1545" width="5.28515625" customWidth="1"/>
    <col min="1546" max="1546" width="17.5703125" customWidth="1"/>
    <col min="1547" max="1547" width="11.7109375" bestFit="1" customWidth="1"/>
    <col min="1548" max="1548" width="6" customWidth="1"/>
    <col min="1549" max="1549" width="17.85546875" customWidth="1"/>
    <col min="1550" max="1551" width="11.7109375" bestFit="1" customWidth="1"/>
    <col min="1793" max="1793" width="23.140625" bestFit="1" customWidth="1"/>
    <col min="1794" max="1794" width="16.5703125" bestFit="1" customWidth="1"/>
    <col min="1795" max="1795" width="7.28515625" bestFit="1" customWidth="1"/>
    <col min="1796" max="1796" width="17.140625" customWidth="1"/>
    <col min="1797" max="1797" width="8.7109375" bestFit="1" customWidth="1"/>
    <col min="1798" max="1798" width="6.140625" customWidth="1"/>
    <col min="1799" max="1799" width="16.7109375" customWidth="1"/>
    <col min="1800" max="1800" width="11.7109375" customWidth="1"/>
    <col min="1801" max="1801" width="5.28515625" customWidth="1"/>
    <col min="1802" max="1802" width="17.5703125" customWidth="1"/>
    <col min="1803" max="1803" width="11.7109375" bestFit="1" customWidth="1"/>
    <col min="1804" max="1804" width="6" customWidth="1"/>
    <col min="1805" max="1805" width="17.85546875" customWidth="1"/>
    <col min="1806" max="1807" width="11.7109375" bestFit="1" customWidth="1"/>
    <col min="2049" max="2049" width="23.140625" bestFit="1" customWidth="1"/>
    <col min="2050" max="2050" width="16.5703125" bestFit="1" customWidth="1"/>
    <col min="2051" max="2051" width="7.28515625" bestFit="1" customWidth="1"/>
    <col min="2052" max="2052" width="17.140625" customWidth="1"/>
    <col min="2053" max="2053" width="8.7109375" bestFit="1" customWidth="1"/>
    <col min="2054" max="2054" width="6.140625" customWidth="1"/>
    <col min="2055" max="2055" width="16.7109375" customWidth="1"/>
    <col min="2056" max="2056" width="11.7109375" customWidth="1"/>
    <col min="2057" max="2057" width="5.28515625" customWidth="1"/>
    <col min="2058" max="2058" width="17.5703125" customWidth="1"/>
    <col min="2059" max="2059" width="11.7109375" bestFit="1" customWidth="1"/>
    <col min="2060" max="2060" width="6" customWidth="1"/>
    <col min="2061" max="2061" width="17.85546875" customWidth="1"/>
    <col min="2062" max="2063" width="11.7109375" bestFit="1" customWidth="1"/>
    <col min="2305" max="2305" width="23.140625" bestFit="1" customWidth="1"/>
    <col min="2306" max="2306" width="16.5703125" bestFit="1" customWidth="1"/>
    <col min="2307" max="2307" width="7.28515625" bestFit="1" customWidth="1"/>
    <col min="2308" max="2308" width="17.140625" customWidth="1"/>
    <col min="2309" max="2309" width="8.7109375" bestFit="1" customWidth="1"/>
    <col min="2310" max="2310" width="6.140625" customWidth="1"/>
    <col min="2311" max="2311" width="16.7109375" customWidth="1"/>
    <col min="2312" max="2312" width="11.7109375" customWidth="1"/>
    <col min="2313" max="2313" width="5.28515625" customWidth="1"/>
    <col min="2314" max="2314" width="17.5703125" customWidth="1"/>
    <col min="2315" max="2315" width="11.7109375" bestFit="1" customWidth="1"/>
    <col min="2316" max="2316" width="6" customWidth="1"/>
    <col min="2317" max="2317" width="17.85546875" customWidth="1"/>
    <col min="2318" max="2319" width="11.7109375" bestFit="1" customWidth="1"/>
    <col min="2561" max="2561" width="23.140625" bestFit="1" customWidth="1"/>
    <col min="2562" max="2562" width="16.5703125" bestFit="1" customWidth="1"/>
    <col min="2563" max="2563" width="7.28515625" bestFit="1" customWidth="1"/>
    <col min="2564" max="2564" width="17.140625" customWidth="1"/>
    <col min="2565" max="2565" width="8.7109375" bestFit="1" customWidth="1"/>
    <col min="2566" max="2566" width="6.140625" customWidth="1"/>
    <col min="2567" max="2567" width="16.7109375" customWidth="1"/>
    <col min="2568" max="2568" width="11.7109375" customWidth="1"/>
    <col min="2569" max="2569" width="5.28515625" customWidth="1"/>
    <col min="2570" max="2570" width="17.5703125" customWidth="1"/>
    <col min="2571" max="2571" width="11.7109375" bestFit="1" customWidth="1"/>
    <col min="2572" max="2572" width="6" customWidth="1"/>
    <col min="2573" max="2573" width="17.85546875" customWidth="1"/>
    <col min="2574" max="2575" width="11.7109375" bestFit="1" customWidth="1"/>
    <col min="2817" max="2817" width="23.140625" bestFit="1" customWidth="1"/>
    <col min="2818" max="2818" width="16.5703125" bestFit="1" customWidth="1"/>
    <col min="2819" max="2819" width="7.28515625" bestFit="1" customWidth="1"/>
    <col min="2820" max="2820" width="17.140625" customWidth="1"/>
    <col min="2821" max="2821" width="8.7109375" bestFit="1" customWidth="1"/>
    <col min="2822" max="2822" width="6.140625" customWidth="1"/>
    <col min="2823" max="2823" width="16.7109375" customWidth="1"/>
    <col min="2824" max="2824" width="11.7109375" customWidth="1"/>
    <col min="2825" max="2825" width="5.28515625" customWidth="1"/>
    <col min="2826" max="2826" width="17.5703125" customWidth="1"/>
    <col min="2827" max="2827" width="11.7109375" bestFit="1" customWidth="1"/>
    <col min="2828" max="2828" width="6" customWidth="1"/>
    <col min="2829" max="2829" width="17.85546875" customWidth="1"/>
    <col min="2830" max="2831" width="11.7109375" bestFit="1" customWidth="1"/>
    <col min="3073" max="3073" width="23.140625" bestFit="1" customWidth="1"/>
    <col min="3074" max="3074" width="16.5703125" bestFit="1" customWidth="1"/>
    <col min="3075" max="3075" width="7.28515625" bestFit="1" customWidth="1"/>
    <col min="3076" max="3076" width="17.140625" customWidth="1"/>
    <col min="3077" max="3077" width="8.7109375" bestFit="1" customWidth="1"/>
    <col min="3078" max="3078" width="6.140625" customWidth="1"/>
    <col min="3079" max="3079" width="16.7109375" customWidth="1"/>
    <col min="3080" max="3080" width="11.7109375" customWidth="1"/>
    <col min="3081" max="3081" width="5.28515625" customWidth="1"/>
    <col min="3082" max="3082" width="17.5703125" customWidth="1"/>
    <col min="3083" max="3083" width="11.7109375" bestFit="1" customWidth="1"/>
    <col min="3084" max="3084" width="6" customWidth="1"/>
    <col min="3085" max="3085" width="17.85546875" customWidth="1"/>
    <col min="3086" max="3087" width="11.7109375" bestFit="1" customWidth="1"/>
    <col min="3329" max="3329" width="23.140625" bestFit="1" customWidth="1"/>
    <col min="3330" max="3330" width="16.5703125" bestFit="1" customWidth="1"/>
    <col min="3331" max="3331" width="7.28515625" bestFit="1" customWidth="1"/>
    <col min="3332" max="3332" width="17.140625" customWidth="1"/>
    <col min="3333" max="3333" width="8.7109375" bestFit="1" customWidth="1"/>
    <col min="3334" max="3334" width="6.140625" customWidth="1"/>
    <col min="3335" max="3335" width="16.7109375" customWidth="1"/>
    <col min="3336" max="3336" width="11.7109375" customWidth="1"/>
    <col min="3337" max="3337" width="5.28515625" customWidth="1"/>
    <col min="3338" max="3338" width="17.5703125" customWidth="1"/>
    <col min="3339" max="3339" width="11.7109375" bestFit="1" customWidth="1"/>
    <col min="3340" max="3340" width="6" customWidth="1"/>
    <col min="3341" max="3341" width="17.85546875" customWidth="1"/>
    <col min="3342" max="3343" width="11.7109375" bestFit="1" customWidth="1"/>
    <col min="3585" max="3585" width="23.140625" bestFit="1" customWidth="1"/>
    <col min="3586" max="3586" width="16.5703125" bestFit="1" customWidth="1"/>
    <col min="3587" max="3587" width="7.28515625" bestFit="1" customWidth="1"/>
    <col min="3588" max="3588" width="17.140625" customWidth="1"/>
    <col min="3589" max="3589" width="8.7109375" bestFit="1" customWidth="1"/>
    <col min="3590" max="3590" width="6.140625" customWidth="1"/>
    <col min="3591" max="3591" width="16.7109375" customWidth="1"/>
    <col min="3592" max="3592" width="11.7109375" customWidth="1"/>
    <col min="3593" max="3593" width="5.28515625" customWidth="1"/>
    <col min="3594" max="3594" width="17.5703125" customWidth="1"/>
    <col min="3595" max="3595" width="11.7109375" bestFit="1" customWidth="1"/>
    <col min="3596" max="3596" width="6" customWidth="1"/>
    <col min="3597" max="3597" width="17.85546875" customWidth="1"/>
    <col min="3598" max="3599" width="11.7109375" bestFit="1" customWidth="1"/>
    <col min="3841" max="3841" width="23.140625" bestFit="1" customWidth="1"/>
    <col min="3842" max="3842" width="16.5703125" bestFit="1" customWidth="1"/>
    <col min="3843" max="3843" width="7.28515625" bestFit="1" customWidth="1"/>
    <col min="3844" max="3844" width="17.140625" customWidth="1"/>
    <col min="3845" max="3845" width="8.7109375" bestFit="1" customWidth="1"/>
    <col min="3846" max="3846" width="6.140625" customWidth="1"/>
    <col min="3847" max="3847" width="16.7109375" customWidth="1"/>
    <col min="3848" max="3848" width="11.7109375" customWidth="1"/>
    <col min="3849" max="3849" width="5.28515625" customWidth="1"/>
    <col min="3850" max="3850" width="17.5703125" customWidth="1"/>
    <col min="3851" max="3851" width="11.7109375" bestFit="1" customWidth="1"/>
    <col min="3852" max="3852" width="6" customWidth="1"/>
    <col min="3853" max="3853" width="17.85546875" customWidth="1"/>
    <col min="3854" max="3855" width="11.7109375" bestFit="1" customWidth="1"/>
    <col min="4097" max="4097" width="23.140625" bestFit="1" customWidth="1"/>
    <col min="4098" max="4098" width="16.5703125" bestFit="1" customWidth="1"/>
    <col min="4099" max="4099" width="7.28515625" bestFit="1" customWidth="1"/>
    <col min="4100" max="4100" width="17.140625" customWidth="1"/>
    <col min="4101" max="4101" width="8.7109375" bestFit="1" customWidth="1"/>
    <col min="4102" max="4102" width="6.140625" customWidth="1"/>
    <col min="4103" max="4103" width="16.7109375" customWidth="1"/>
    <col min="4104" max="4104" width="11.7109375" customWidth="1"/>
    <col min="4105" max="4105" width="5.28515625" customWidth="1"/>
    <col min="4106" max="4106" width="17.5703125" customWidth="1"/>
    <col min="4107" max="4107" width="11.7109375" bestFit="1" customWidth="1"/>
    <col min="4108" max="4108" width="6" customWidth="1"/>
    <col min="4109" max="4109" width="17.85546875" customWidth="1"/>
    <col min="4110" max="4111" width="11.7109375" bestFit="1" customWidth="1"/>
    <col min="4353" max="4353" width="23.140625" bestFit="1" customWidth="1"/>
    <col min="4354" max="4354" width="16.5703125" bestFit="1" customWidth="1"/>
    <col min="4355" max="4355" width="7.28515625" bestFit="1" customWidth="1"/>
    <col min="4356" max="4356" width="17.140625" customWidth="1"/>
    <col min="4357" max="4357" width="8.7109375" bestFit="1" customWidth="1"/>
    <col min="4358" max="4358" width="6.140625" customWidth="1"/>
    <col min="4359" max="4359" width="16.7109375" customWidth="1"/>
    <col min="4360" max="4360" width="11.7109375" customWidth="1"/>
    <col min="4361" max="4361" width="5.28515625" customWidth="1"/>
    <col min="4362" max="4362" width="17.5703125" customWidth="1"/>
    <col min="4363" max="4363" width="11.7109375" bestFit="1" customWidth="1"/>
    <col min="4364" max="4364" width="6" customWidth="1"/>
    <col min="4365" max="4365" width="17.85546875" customWidth="1"/>
    <col min="4366" max="4367" width="11.7109375" bestFit="1" customWidth="1"/>
    <col min="4609" max="4609" width="23.140625" bestFit="1" customWidth="1"/>
    <col min="4610" max="4610" width="16.5703125" bestFit="1" customWidth="1"/>
    <col min="4611" max="4611" width="7.28515625" bestFit="1" customWidth="1"/>
    <col min="4612" max="4612" width="17.140625" customWidth="1"/>
    <col min="4613" max="4613" width="8.7109375" bestFit="1" customWidth="1"/>
    <col min="4614" max="4614" width="6.140625" customWidth="1"/>
    <col min="4615" max="4615" width="16.7109375" customWidth="1"/>
    <col min="4616" max="4616" width="11.7109375" customWidth="1"/>
    <col min="4617" max="4617" width="5.28515625" customWidth="1"/>
    <col min="4618" max="4618" width="17.5703125" customWidth="1"/>
    <col min="4619" max="4619" width="11.7109375" bestFit="1" customWidth="1"/>
    <col min="4620" max="4620" width="6" customWidth="1"/>
    <col min="4621" max="4621" width="17.85546875" customWidth="1"/>
    <col min="4622" max="4623" width="11.7109375" bestFit="1" customWidth="1"/>
    <col min="4865" max="4865" width="23.140625" bestFit="1" customWidth="1"/>
    <col min="4866" max="4866" width="16.5703125" bestFit="1" customWidth="1"/>
    <col min="4867" max="4867" width="7.28515625" bestFit="1" customWidth="1"/>
    <col min="4868" max="4868" width="17.140625" customWidth="1"/>
    <col min="4869" max="4869" width="8.7109375" bestFit="1" customWidth="1"/>
    <col min="4870" max="4870" width="6.140625" customWidth="1"/>
    <col min="4871" max="4871" width="16.7109375" customWidth="1"/>
    <col min="4872" max="4872" width="11.7109375" customWidth="1"/>
    <col min="4873" max="4873" width="5.28515625" customWidth="1"/>
    <col min="4874" max="4874" width="17.5703125" customWidth="1"/>
    <col min="4875" max="4875" width="11.7109375" bestFit="1" customWidth="1"/>
    <col min="4876" max="4876" width="6" customWidth="1"/>
    <col min="4877" max="4877" width="17.85546875" customWidth="1"/>
    <col min="4878" max="4879" width="11.7109375" bestFit="1" customWidth="1"/>
    <col min="5121" max="5121" width="23.140625" bestFit="1" customWidth="1"/>
    <col min="5122" max="5122" width="16.5703125" bestFit="1" customWidth="1"/>
    <col min="5123" max="5123" width="7.28515625" bestFit="1" customWidth="1"/>
    <col min="5124" max="5124" width="17.140625" customWidth="1"/>
    <col min="5125" max="5125" width="8.7109375" bestFit="1" customWidth="1"/>
    <col min="5126" max="5126" width="6.140625" customWidth="1"/>
    <col min="5127" max="5127" width="16.7109375" customWidth="1"/>
    <col min="5128" max="5128" width="11.7109375" customWidth="1"/>
    <col min="5129" max="5129" width="5.28515625" customWidth="1"/>
    <col min="5130" max="5130" width="17.5703125" customWidth="1"/>
    <col min="5131" max="5131" width="11.7109375" bestFit="1" customWidth="1"/>
    <col min="5132" max="5132" width="6" customWidth="1"/>
    <col min="5133" max="5133" width="17.85546875" customWidth="1"/>
    <col min="5134" max="5135" width="11.7109375" bestFit="1" customWidth="1"/>
    <col min="5377" max="5377" width="23.140625" bestFit="1" customWidth="1"/>
    <col min="5378" max="5378" width="16.5703125" bestFit="1" customWidth="1"/>
    <col min="5379" max="5379" width="7.28515625" bestFit="1" customWidth="1"/>
    <col min="5380" max="5380" width="17.140625" customWidth="1"/>
    <col min="5381" max="5381" width="8.7109375" bestFit="1" customWidth="1"/>
    <col min="5382" max="5382" width="6.140625" customWidth="1"/>
    <col min="5383" max="5383" width="16.7109375" customWidth="1"/>
    <col min="5384" max="5384" width="11.7109375" customWidth="1"/>
    <col min="5385" max="5385" width="5.28515625" customWidth="1"/>
    <col min="5386" max="5386" width="17.5703125" customWidth="1"/>
    <col min="5387" max="5387" width="11.7109375" bestFit="1" customWidth="1"/>
    <col min="5388" max="5388" width="6" customWidth="1"/>
    <col min="5389" max="5389" width="17.85546875" customWidth="1"/>
    <col min="5390" max="5391" width="11.7109375" bestFit="1" customWidth="1"/>
    <col min="5633" max="5633" width="23.140625" bestFit="1" customWidth="1"/>
    <col min="5634" max="5634" width="16.5703125" bestFit="1" customWidth="1"/>
    <col min="5635" max="5635" width="7.28515625" bestFit="1" customWidth="1"/>
    <col min="5636" max="5636" width="17.140625" customWidth="1"/>
    <col min="5637" max="5637" width="8.7109375" bestFit="1" customWidth="1"/>
    <col min="5638" max="5638" width="6.140625" customWidth="1"/>
    <col min="5639" max="5639" width="16.7109375" customWidth="1"/>
    <col min="5640" max="5640" width="11.7109375" customWidth="1"/>
    <col min="5641" max="5641" width="5.28515625" customWidth="1"/>
    <col min="5642" max="5642" width="17.5703125" customWidth="1"/>
    <col min="5643" max="5643" width="11.7109375" bestFit="1" customWidth="1"/>
    <col min="5644" max="5644" width="6" customWidth="1"/>
    <col min="5645" max="5645" width="17.85546875" customWidth="1"/>
    <col min="5646" max="5647" width="11.7109375" bestFit="1" customWidth="1"/>
    <col min="5889" max="5889" width="23.140625" bestFit="1" customWidth="1"/>
    <col min="5890" max="5890" width="16.5703125" bestFit="1" customWidth="1"/>
    <col min="5891" max="5891" width="7.28515625" bestFit="1" customWidth="1"/>
    <col min="5892" max="5892" width="17.140625" customWidth="1"/>
    <col min="5893" max="5893" width="8.7109375" bestFit="1" customWidth="1"/>
    <col min="5894" max="5894" width="6.140625" customWidth="1"/>
    <col min="5895" max="5895" width="16.7109375" customWidth="1"/>
    <col min="5896" max="5896" width="11.7109375" customWidth="1"/>
    <col min="5897" max="5897" width="5.28515625" customWidth="1"/>
    <col min="5898" max="5898" width="17.5703125" customWidth="1"/>
    <col min="5899" max="5899" width="11.7109375" bestFit="1" customWidth="1"/>
    <col min="5900" max="5900" width="6" customWidth="1"/>
    <col min="5901" max="5901" width="17.85546875" customWidth="1"/>
    <col min="5902" max="5903" width="11.7109375" bestFit="1" customWidth="1"/>
    <col min="6145" max="6145" width="23.140625" bestFit="1" customWidth="1"/>
    <col min="6146" max="6146" width="16.5703125" bestFit="1" customWidth="1"/>
    <col min="6147" max="6147" width="7.28515625" bestFit="1" customWidth="1"/>
    <col min="6148" max="6148" width="17.140625" customWidth="1"/>
    <col min="6149" max="6149" width="8.7109375" bestFit="1" customWidth="1"/>
    <col min="6150" max="6150" width="6.140625" customWidth="1"/>
    <col min="6151" max="6151" width="16.7109375" customWidth="1"/>
    <col min="6152" max="6152" width="11.7109375" customWidth="1"/>
    <col min="6153" max="6153" width="5.28515625" customWidth="1"/>
    <col min="6154" max="6154" width="17.5703125" customWidth="1"/>
    <col min="6155" max="6155" width="11.7109375" bestFit="1" customWidth="1"/>
    <col min="6156" max="6156" width="6" customWidth="1"/>
    <col min="6157" max="6157" width="17.85546875" customWidth="1"/>
    <col min="6158" max="6159" width="11.7109375" bestFit="1" customWidth="1"/>
    <col min="6401" max="6401" width="23.140625" bestFit="1" customWidth="1"/>
    <col min="6402" max="6402" width="16.5703125" bestFit="1" customWidth="1"/>
    <col min="6403" max="6403" width="7.28515625" bestFit="1" customWidth="1"/>
    <col min="6404" max="6404" width="17.140625" customWidth="1"/>
    <col min="6405" max="6405" width="8.7109375" bestFit="1" customWidth="1"/>
    <col min="6406" max="6406" width="6.140625" customWidth="1"/>
    <col min="6407" max="6407" width="16.7109375" customWidth="1"/>
    <col min="6408" max="6408" width="11.7109375" customWidth="1"/>
    <col min="6409" max="6409" width="5.28515625" customWidth="1"/>
    <col min="6410" max="6410" width="17.5703125" customWidth="1"/>
    <col min="6411" max="6411" width="11.7109375" bestFit="1" customWidth="1"/>
    <col min="6412" max="6412" width="6" customWidth="1"/>
    <col min="6413" max="6413" width="17.85546875" customWidth="1"/>
    <col min="6414" max="6415" width="11.7109375" bestFit="1" customWidth="1"/>
    <col min="6657" max="6657" width="23.140625" bestFit="1" customWidth="1"/>
    <col min="6658" max="6658" width="16.5703125" bestFit="1" customWidth="1"/>
    <col min="6659" max="6659" width="7.28515625" bestFit="1" customWidth="1"/>
    <col min="6660" max="6660" width="17.140625" customWidth="1"/>
    <col min="6661" max="6661" width="8.7109375" bestFit="1" customWidth="1"/>
    <col min="6662" max="6662" width="6.140625" customWidth="1"/>
    <col min="6663" max="6663" width="16.7109375" customWidth="1"/>
    <col min="6664" max="6664" width="11.7109375" customWidth="1"/>
    <col min="6665" max="6665" width="5.28515625" customWidth="1"/>
    <col min="6666" max="6666" width="17.5703125" customWidth="1"/>
    <col min="6667" max="6667" width="11.7109375" bestFit="1" customWidth="1"/>
    <col min="6668" max="6668" width="6" customWidth="1"/>
    <col min="6669" max="6669" width="17.85546875" customWidth="1"/>
    <col min="6670" max="6671" width="11.7109375" bestFit="1" customWidth="1"/>
    <col min="6913" max="6913" width="23.140625" bestFit="1" customWidth="1"/>
    <col min="6914" max="6914" width="16.5703125" bestFit="1" customWidth="1"/>
    <col min="6915" max="6915" width="7.28515625" bestFit="1" customWidth="1"/>
    <col min="6916" max="6916" width="17.140625" customWidth="1"/>
    <col min="6917" max="6917" width="8.7109375" bestFit="1" customWidth="1"/>
    <col min="6918" max="6918" width="6.140625" customWidth="1"/>
    <col min="6919" max="6919" width="16.7109375" customWidth="1"/>
    <col min="6920" max="6920" width="11.7109375" customWidth="1"/>
    <col min="6921" max="6921" width="5.28515625" customWidth="1"/>
    <col min="6922" max="6922" width="17.5703125" customWidth="1"/>
    <col min="6923" max="6923" width="11.7109375" bestFit="1" customWidth="1"/>
    <col min="6924" max="6924" width="6" customWidth="1"/>
    <col min="6925" max="6925" width="17.85546875" customWidth="1"/>
    <col min="6926" max="6927" width="11.7109375" bestFit="1" customWidth="1"/>
    <col min="7169" max="7169" width="23.140625" bestFit="1" customWidth="1"/>
    <col min="7170" max="7170" width="16.5703125" bestFit="1" customWidth="1"/>
    <col min="7171" max="7171" width="7.28515625" bestFit="1" customWidth="1"/>
    <col min="7172" max="7172" width="17.140625" customWidth="1"/>
    <col min="7173" max="7173" width="8.7109375" bestFit="1" customWidth="1"/>
    <col min="7174" max="7174" width="6.140625" customWidth="1"/>
    <col min="7175" max="7175" width="16.7109375" customWidth="1"/>
    <col min="7176" max="7176" width="11.7109375" customWidth="1"/>
    <col min="7177" max="7177" width="5.28515625" customWidth="1"/>
    <col min="7178" max="7178" width="17.5703125" customWidth="1"/>
    <col min="7179" max="7179" width="11.7109375" bestFit="1" customWidth="1"/>
    <col min="7180" max="7180" width="6" customWidth="1"/>
    <col min="7181" max="7181" width="17.85546875" customWidth="1"/>
    <col min="7182" max="7183" width="11.7109375" bestFit="1" customWidth="1"/>
    <col min="7425" max="7425" width="23.140625" bestFit="1" customWidth="1"/>
    <col min="7426" max="7426" width="16.5703125" bestFit="1" customWidth="1"/>
    <col min="7427" max="7427" width="7.28515625" bestFit="1" customWidth="1"/>
    <col min="7428" max="7428" width="17.140625" customWidth="1"/>
    <col min="7429" max="7429" width="8.7109375" bestFit="1" customWidth="1"/>
    <col min="7430" max="7430" width="6.140625" customWidth="1"/>
    <col min="7431" max="7431" width="16.7109375" customWidth="1"/>
    <col min="7432" max="7432" width="11.7109375" customWidth="1"/>
    <col min="7433" max="7433" width="5.28515625" customWidth="1"/>
    <col min="7434" max="7434" width="17.5703125" customWidth="1"/>
    <col min="7435" max="7435" width="11.7109375" bestFit="1" customWidth="1"/>
    <col min="7436" max="7436" width="6" customWidth="1"/>
    <col min="7437" max="7437" width="17.85546875" customWidth="1"/>
    <col min="7438" max="7439" width="11.7109375" bestFit="1" customWidth="1"/>
    <col min="7681" max="7681" width="23.140625" bestFit="1" customWidth="1"/>
    <col min="7682" max="7682" width="16.5703125" bestFit="1" customWidth="1"/>
    <col min="7683" max="7683" width="7.28515625" bestFit="1" customWidth="1"/>
    <col min="7684" max="7684" width="17.140625" customWidth="1"/>
    <col min="7685" max="7685" width="8.7109375" bestFit="1" customWidth="1"/>
    <col min="7686" max="7686" width="6.140625" customWidth="1"/>
    <col min="7687" max="7687" width="16.7109375" customWidth="1"/>
    <col min="7688" max="7688" width="11.7109375" customWidth="1"/>
    <col min="7689" max="7689" width="5.28515625" customWidth="1"/>
    <col min="7690" max="7690" width="17.5703125" customWidth="1"/>
    <col min="7691" max="7691" width="11.7109375" bestFit="1" customWidth="1"/>
    <col min="7692" max="7692" width="6" customWidth="1"/>
    <col min="7693" max="7693" width="17.85546875" customWidth="1"/>
    <col min="7694" max="7695" width="11.7109375" bestFit="1" customWidth="1"/>
    <col min="7937" max="7937" width="23.140625" bestFit="1" customWidth="1"/>
    <col min="7938" max="7938" width="16.5703125" bestFit="1" customWidth="1"/>
    <col min="7939" max="7939" width="7.28515625" bestFit="1" customWidth="1"/>
    <col min="7940" max="7940" width="17.140625" customWidth="1"/>
    <col min="7941" max="7941" width="8.7109375" bestFit="1" customWidth="1"/>
    <col min="7942" max="7942" width="6.140625" customWidth="1"/>
    <col min="7943" max="7943" width="16.7109375" customWidth="1"/>
    <col min="7944" max="7944" width="11.7109375" customWidth="1"/>
    <col min="7945" max="7945" width="5.28515625" customWidth="1"/>
    <col min="7946" max="7946" width="17.5703125" customWidth="1"/>
    <col min="7947" max="7947" width="11.7109375" bestFit="1" customWidth="1"/>
    <col min="7948" max="7948" width="6" customWidth="1"/>
    <col min="7949" max="7949" width="17.85546875" customWidth="1"/>
    <col min="7950" max="7951" width="11.7109375" bestFit="1" customWidth="1"/>
    <col min="8193" max="8193" width="23.140625" bestFit="1" customWidth="1"/>
    <col min="8194" max="8194" width="16.5703125" bestFit="1" customWidth="1"/>
    <col min="8195" max="8195" width="7.28515625" bestFit="1" customWidth="1"/>
    <col min="8196" max="8196" width="17.140625" customWidth="1"/>
    <col min="8197" max="8197" width="8.7109375" bestFit="1" customWidth="1"/>
    <col min="8198" max="8198" width="6.140625" customWidth="1"/>
    <col min="8199" max="8199" width="16.7109375" customWidth="1"/>
    <col min="8200" max="8200" width="11.7109375" customWidth="1"/>
    <col min="8201" max="8201" width="5.28515625" customWidth="1"/>
    <col min="8202" max="8202" width="17.5703125" customWidth="1"/>
    <col min="8203" max="8203" width="11.7109375" bestFit="1" customWidth="1"/>
    <col min="8204" max="8204" width="6" customWidth="1"/>
    <col min="8205" max="8205" width="17.85546875" customWidth="1"/>
    <col min="8206" max="8207" width="11.7109375" bestFit="1" customWidth="1"/>
    <col min="8449" max="8449" width="23.140625" bestFit="1" customWidth="1"/>
    <col min="8450" max="8450" width="16.5703125" bestFit="1" customWidth="1"/>
    <col min="8451" max="8451" width="7.28515625" bestFit="1" customWidth="1"/>
    <col min="8452" max="8452" width="17.140625" customWidth="1"/>
    <col min="8453" max="8453" width="8.7109375" bestFit="1" customWidth="1"/>
    <col min="8454" max="8454" width="6.140625" customWidth="1"/>
    <col min="8455" max="8455" width="16.7109375" customWidth="1"/>
    <col min="8456" max="8456" width="11.7109375" customWidth="1"/>
    <col min="8457" max="8457" width="5.28515625" customWidth="1"/>
    <col min="8458" max="8458" width="17.5703125" customWidth="1"/>
    <col min="8459" max="8459" width="11.7109375" bestFit="1" customWidth="1"/>
    <col min="8460" max="8460" width="6" customWidth="1"/>
    <col min="8461" max="8461" width="17.85546875" customWidth="1"/>
    <col min="8462" max="8463" width="11.7109375" bestFit="1" customWidth="1"/>
    <col min="8705" max="8705" width="23.140625" bestFit="1" customWidth="1"/>
    <col min="8706" max="8706" width="16.5703125" bestFit="1" customWidth="1"/>
    <col min="8707" max="8707" width="7.28515625" bestFit="1" customWidth="1"/>
    <col min="8708" max="8708" width="17.140625" customWidth="1"/>
    <col min="8709" max="8709" width="8.7109375" bestFit="1" customWidth="1"/>
    <col min="8710" max="8710" width="6.140625" customWidth="1"/>
    <col min="8711" max="8711" width="16.7109375" customWidth="1"/>
    <col min="8712" max="8712" width="11.7109375" customWidth="1"/>
    <col min="8713" max="8713" width="5.28515625" customWidth="1"/>
    <col min="8714" max="8714" width="17.5703125" customWidth="1"/>
    <col min="8715" max="8715" width="11.7109375" bestFit="1" customWidth="1"/>
    <col min="8716" max="8716" width="6" customWidth="1"/>
    <col min="8717" max="8717" width="17.85546875" customWidth="1"/>
    <col min="8718" max="8719" width="11.7109375" bestFit="1" customWidth="1"/>
    <col min="8961" max="8961" width="23.140625" bestFit="1" customWidth="1"/>
    <col min="8962" max="8962" width="16.5703125" bestFit="1" customWidth="1"/>
    <col min="8963" max="8963" width="7.28515625" bestFit="1" customWidth="1"/>
    <col min="8964" max="8964" width="17.140625" customWidth="1"/>
    <col min="8965" max="8965" width="8.7109375" bestFit="1" customWidth="1"/>
    <col min="8966" max="8966" width="6.140625" customWidth="1"/>
    <col min="8967" max="8967" width="16.7109375" customWidth="1"/>
    <col min="8968" max="8968" width="11.7109375" customWidth="1"/>
    <col min="8969" max="8969" width="5.28515625" customWidth="1"/>
    <col min="8970" max="8970" width="17.5703125" customWidth="1"/>
    <col min="8971" max="8971" width="11.7109375" bestFit="1" customWidth="1"/>
    <col min="8972" max="8972" width="6" customWidth="1"/>
    <col min="8973" max="8973" width="17.85546875" customWidth="1"/>
    <col min="8974" max="8975" width="11.7109375" bestFit="1" customWidth="1"/>
    <col min="9217" max="9217" width="23.140625" bestFit="1" customWidth="1"/>
    <col min="9218" max="9218" width="16.5703125" bestFit="1" customWidth="1"/>
    <col min="9219" max="9219" width="7.28515625" bestFit="1" customWidth="1"/>
    <col min="9220" max="9220" width="17.140625" customWidth="1"/>
    <col min="9221" max="9221" width="8.7109375" bestFit="1" customWidth="1"/>
    <col min="9222" max="9222" width="6.140625" customWidth="1"/>
    <col min="9223" max="9223" width="16.7109375" customWidth="1"/>
    <col min="9224" max="9224" width="11.7109375" customWidth="1"/>
    <col min="9225" max="9225" width="5.28515625" customWidth="1"/>
    <col min="9226" max="9226" width="17.5703125" customWidth="1"/>
    <col min="9227" max="9227" width="11.7109375" bestFit="1" customWidth="1"/>
    <col min="9228" max="9228" width="6" customWidth="1"/>
    <col min="9229" max="9229" width="17.85546875" customWidth="1"/>
    <col min="9230" max="9231" width="11.7109375" bestFit="1" customWidth="1"/>
    <col min="9473" max="9473" width="23.140625" bestFit="1" customWidth="1"/>
    <col min="9474" max="9474" width="16.5703125" bestFit="1" customWidth="1"/>
    <col min="9475" max="9475" width="7.28515625" bestFit="1" customWidth="1"/>
    <col min="9476" max="9476" width="17.140625" customWidth="1"/>
    <col min="9477" max="9477" width="8.7109375" bestFit="1" customWidth="1"/>
    <col min="9478" max="9478" width="6.140625" customWidth="1"/>
    <col min="9479" max="9479" width="16.7109375" customWidth="1"/>
    <col min="9480" max="9480" width="11.7109375" customWidth="1"/>
    <col min="9481" max="9481" width="5.28515625" customWidth="1"/>
    <col min="9482" max="9482" width="17.5703125" customWidth="1"/>
    <col min="9483" max="9483" width="11.7109375" bestFit="1" customWidth="1"/>
    <col min="9484" max="9484" width="6" customWidth="1"/>
    <col min="9485" max="9485" width="17.85546875" customWidth="1"/>
    <col min="9486" max="9487" width="11.7109375" bestFit="1" customWidth="1"/>
    <col min="9729" max="9729" width="23.140625" bestFit="1" customWidth="1"/>
    <col min="9730" max="9730" width="16.5703125" bestFit="1" customWidth="1"/>
    <col min="9731" max="9731" width="7.28515625" bestFit="1" customWidth="1"/>
    <col min="9732" max="9732" width="17.140625" customWidth="1"/>
    <col min="9733" max="9733" width="8.7109375" bestFit="1" customWidth="1"/>
    <col min="9734" max="9734" width="6.140625" customWidth="1"/>
    <col min="9735" max="9735" width="16.7109375" customWidth="1"/>
    <col min="9736" max="9736" width="11.7109375" customWidth="1"/>
    <col min="9737" max="9737" width="5.28515625" customWidth="1"/>
    <col min="9738" max="9738" width="17.5703125" customWidth="1"/>
    <col min="9739" max="9739" width="11.7109375" bestFit="1" customWidth="1"/>
    <col min="9740" max="9740" width="6" customWidth="1"/>
    <col min="9741" max="9741" width="17.85546875" customWidth="1"/>
    <col min="9742" max="9743" width="11.7109375" bestFit="1" customWidth="1"/>
    <col min="9985" max="9985" width="23.140625" bestFit="1" customWidth="1"/>
    <col min="9986" max="9986" width="16.5703125" bestFit="1" customWidth="1"/>
    <col min="9987" max="9987" width="7.28515625" bestFit="1" customWidth="1"/>
    <col min="9988" max="9988" width="17.140625" customWidth="1"/>
    <col min="9989" max="9989" width="8.7109375" bestFit="1" customWidth="1"/>
    <col min="9990" max="9990" width="6.140625" customWidth="1"/>
    <col min="9991" max="9991" width="16.7109375" customWidth="1"/>
    <col min="9992" max="9992" width="11.7109375" customWidth="1"/>
    <col min="9993" max="9993" width="5.28515625" customWidth="1"/>
    <col min="9994" max="9994" width="17.5703125" customWidth="1"/>
    <col min="9995" max="9995" width="11.7109375" bestFit="1" customWidth="1"/>
    <col min="9996" max="9996" width="6" customWidth="1"/>
    <col min="9997" max="9997" width="17.85546875" customWidth="1"/>
    <col min="9998" max="9999" width="11.7109375" bestFit="1" customWidth="1"/>
    <col min="10241" max="10241" width="23.140625" bestFit="1" customWidth="1"/>
    <col min="10242" max="10242" width="16.5703125" bestFit="1" customWidth="1"/>
    <col min="10243" max="10243" width="7.28515625" bestFit="1" customWidth="1"/>
    <col min="10244" max="10244" width="17.140625" customWidth="1"/>
    <col min="10245" max="10245" width="8.7109375" bestFit="1" customWidth="1"/>
    <col min="10246" max="10246" width="6.140625" customWidth="1"/>
    <col min="10247" max="10247" width="16.7109375" customWidth="1"/>
    <col min="10248" max="10248" width="11.7109375" customWidth="1"/>
    <col min="10249" max="10249" width="5.28515625" customWidth="1"/>
    <col min="10250" max="10250" width="17.5703125" customWidth="1"/>
    <col min="10251" max="10251" width="11.7109375" bestFit="1" customWidth="1"/>
    <col min="10252" max="10252" width="6" customWidth="1"/>
    <col min="10253" max="10253" width="17.85546875" customWidth="1"/>
    <col min="10254" max="10255" width="11.7109375" bestFit="1" customWidth="1"/>
    <col min="10497" max="10497" width="23.140625" bestFit="1" customWidth="1"/>
    <col min="10498" max="10498" width="16.5703125" bestFit="1" customWidth="1"/>
    <col min="10499" max="10499" width="7.28515625" bestFit="1" customWidth="1"/>
    <col min="10500" max="10500" width="17.140625" customWidth="1"/>
    <col min="10501" max="10501" width="8.7109375" bestFit="1" customWidth="1"/>
    <col min="10502" max="10502" width="6.140625" customWidth="1"/>
    <col min="10503" max="10503" width="16.7109375" customWidth="1"/>
    <col min="10504" max="10504" width="11.7109375" customWidth="1"/>
    <col min="10505" max="10505" width="5.28515625" customWidth="1"/>
    <col min="10506" max="10506" width="17.5703125" customWidth="1"/>
    <col min="10507" max="10507" width="11.7109375" bestFit="1" customWidth="1"/>
    <col min="10508" max="10508" width="6" customWidth="1"/>
    <col min="10509" max="10509" width="17.85546875" customWidth="1"/>
    <col min="10510" max="10511" width="11.7109375" bestFit="1" customWidth="1"/>
    <col min="10753" max="10753" width="23.140625" bestFit="1" customWidth="1"/>
    <col min="10754" max="10754" width="16.5703125" bestFit="1" customWidth="1"/>
    <col min="10755" max="10755" width="7.28515625" bestFit="1" customWidth="1"/>
    <col min="10756" max="10756" width="17.140625" customWidth="1"/>
    <col min="10757" max="10757" width="8.7109375" bestFit="1" customWidth="1"/>
    <col min="10758" max="10758" width="6.140625" customWidth="1"/>
    <col min="10759" max="10759" width="16.7109375" customWidth="1"/>
    <col min="10760" max="10760" width="11.7109375" customWidth="1"/>
    <col min="10761" max="10761" width="5.28515625" customWidth="1"/>
    <col min="10762" max="10762" width="17.5703125" customWidth="1"/>
    <col min="10763" max="10763" width="11.7109375" bestFit="1" customWidth="1"/>
    <col min="10764" max="10764" width="6" customWidth="1"/>
    <col min="10765" max="10765" width="17.85546875" customWidth="1"/>
    <col min="10766" max="10767" width="11.7109375" bestFit="1" customWidth="1"/>
    <col min="11009" max="11009" width="23.140625" bestFit="1" customWidth="1"/>
    <col min="11010" max="11010" width="16.5703125" bestFit="1" customWidth="1"/>
    <col min="11011" max="11011" width="7.28515625" bestFit="1" customWidth="1"/>
    <col min="11012" max="11012" width="17.140625" customWidth="1"/>
    <col min="11013" max="11013" width="8.7109375" bestFit="1" customWidth="1"/>
    <col min="11014" max="11014" width="6.140625" customWidth="1"/>
    <col min="11015" max="11015" width="16.7109375" customWidth="1"/>
    <col min="11016" max="11016" width="11.7109375" customWidth="1"/>
    <col min="11017" max="11017" width="5.28515625" customWidth="1"/>
    <col min="11018" max="11018" width="17.5703125" customWidth="1"/>
    <col min="11019" max="11019" width="11.7109375" bestFit="1" customWidth="1"/>
    <col min="11020" max="11020" width="6" customWidth="1"/>
    <col min="11021" max="11021" width="17.85546875" customWidth="1"/>
    <col min="11022" max="11023" width="11.7109375" bestFit="1" customWidth="1"/>
    <col min="11265" max="11265" width="23.140625" bestFit="1" customWidth="1"/>
    <col min="11266" max="11266" width="16.5703125" bestFit="1" customWidth="1"/>
    <col min="11267" max="11267" width="7.28515625" bestFit="1" customWidth="1"/>
    <col min="11268" max="11268" width="17.140625" customWidth="1"/>
    <col min="11269" max="11269" width="8.7109375" bestFit="1" customWidth="1"/>
    <col min="11270" max="11270" width="6.140625" customWidth="1"/>
    <col min="11271" max="11271" width="16.7109375" customWidth="1"/>
    <col min="11272" max="11272" width="11.7109375" customWidth="1"/>
    <col min="11273" max="11273" width="5.28515625" customWidth="1"/>
    <col min="11274" max="11274" width="17.5703125" customWidth="1"/>
    <col min="11275" max="11275" width="11.7109375" bestFit="1" customWidth="1"/>
    <col min="11276" max="11276" width="6" customWidth="1"/>
    <col min="11277" max="11277" width="17.85546875" customWidth="1"/>
    <col min="11278" max="11279" width="11.7109375" bestFit="1" customWidth="1"/>
    <col min="11521" max="11521" width="23.140625" bestFit="1" customWidth="1"/>
    <col min="11522" max="11522" width="16.5703125" bestFit="1" customWidth="1"/>
    <col min="11523" max="11523" width="7.28515625" bestFit="1" customWidth="1"/>
    <col min="11524" max="11524" width="17.140625" customWidth="1"/>
    <col min="11525" max="11525" width="8.7109375" bestFit="1" customWidth="1"/>
    <col min="11526" max="11526" width="6.140625" customWidth="1"/>
    <col min="11527" max="11527" width="16.7109375" customWidth="1"/>
    <col min="11528" max="11528" width="11.7109375" customWidth="1"/>
    <col min="11529" max="11529" width="5.28515625" customWidth="1"/>
    <col min="11530" max="11530" width="17.5703125" customWidth="1"/>
    <col min="11531" max="11531" width="11.7109375" bestFit="1" customWidth="1"/>
    <col min="11532" max="11532" width="6" customWidth="1"/>
    <col min="11533" max="11533" width="17.85546875" customWidth="1"/>
    <col min="11534" max="11535" width="11.7109375" bestFit="1" customWidth="1"/>
    <col min="11777" max="11777" width="23.140625" bestFit="1" customWidth="1"/>
    <col min="11778" max="11778" width="16.5703125" bestFit="1" customWidth="1"/>
    <col min="11779" max="11779" width="7.28515625" bestFit="1" customWidth="1"/>
    <col min="11780" max="11780" width="17.140625" customWidth="1"/>
    <col min="11781" max="11781" width="8.7109375" bestFit="1" customWidth="1"/>
    <col min="11782" max="11782" width="6.140625" customWidth="1"/>
    <col min="11783" max="11783" width="16.7109375" customWidth="1"/>
    <col min="11784" max="11784" width="11.7109375" customWidth="1"/>
    <col min="11785" max="11785" width="5.28515625" customWidth="1"/>
    <col min="11786" max="11786" width="17.5703125" customWidth="1"/>
    <col min="11787" max="11787" width="11.7109375" bestFit="1" customWidth="1"/>
    <col min="11788" max="11788" width="6" customWidth="1"/>
    <col min="11789" max="11789" width="17.85546875" customWidth="1"/>
    <col min="11790" max="11791" width="11.7109375" bestFit="1" customWidth="1"/>
    <col min="12033" max="12033" width="23.140625" bestFit="1" customWidth="1"/>
    <col min="12034" max="12034" width="16.5703125" bestFit="1" customWidth="1"/>
    <col min="12035" max="12035" width="7.28515625" bestFit="1" customWidth="1"/>
    <col min="12036" max="12036" width="17.140625" customWidth="1"/>
    <col min="12037" max="12037" width="8.7109375" bestFit="1" customWidth="1"/>
    <col min="12038" max="12038" width="6.140625" customWidth="1"/>
    <col min="12039" max="12039" width="16.7109375" customWidth="1"/>
    <col min="12040" max="12040" width="11.7109375" customWidth="1"/>
    <col min="12041" max="12041" width="5.28515625" customWidth="1"/>
    <col min="12042" max="12042" width="17.5703125" customWidth="1"/>
    <col min="12043" max="12043" width="11.7109375" bestFit="1" customWidth="1"/>
    <col min="12044" max="12044" width="6" customWidth="1"/>
    <col min="12045" max="12045" width="17.85546875" customWidth="1"/>
    <col min="12046" max="12047" width="11.7109375" bestFit="1" customWidth="1"/>
    <col min="12289" max="12289" width="23.140625" bestFit="1" customWidth="1"/>
    <col min="12290" max="12290" width="16.5703125" bestFit="1" customWidth="1"/>
    <col min="12291" max="12291" width="7.28515625" bestFit="1" customWidth="1"/>
    <col min="12292" max="12292" width="17.140625" customWidth="1"/>
    <col min="12293" max="12293" width="8.7109375" bestFit="1" customWidth="1"/>
    <col min="12294" max="12294" width="6.140625" customWidth="1"/>
    <col min="12295" max="12295" width="16.7109375" customWidth="1"/>
    <col min="12296" max="12296" width="11.7109375" customWidth="1"/>
    <col min="12297" max="12297" width="5.28515625" customWidth="1"/>
    <col min="12298" max="12298" width="17.5703125" customWidth="1"/>
    <col min="12299" max="12299" width="11.7109375" bestFit="1" customWidth="1"/>
    <col min="12300" max="12300" width="6" customWidth="1"/>
    <col min="12301" max="12301" width="17.85546875" customWidth="1"/>
    <col min="12302" max="12303" width="11.7109375" bestFit="1" customWidth="1"/>
    <col min="12545" max="12545" width="23.140625" bestFit="1" customWidth="1"/>
    <col min="12546" max="12546" width="16.5703125" bestFit="1" customWidth="1"/>
    <col min="12547" max="12547" width="7.28515625" bestFit="1" customWidth="1"/>
    <col min="12548" max="12548" width="17.140625" customWidth="1"/>
    <col min="12549" max="12549" width="8.7109375" bestFit="1" customWidth="1"/>
    <col min="12550" max="12550" width="6.140625" customWidth="1"/>
    <col min="12551" max="12551" width="16.7109375" customWidth="1"/>
    <col min="12552" max="12552" width="11.7109375" customWidth="1"/>
    <col min="12553" max="12553" width="5.28515625" customWidth="1"/>
    <col min="12554" max="12554" width="17.5703125" customWidth="1"/>
    <col min="12555" max="12555" width="11.7109375" bestFit="1" customWidth="1"/>
    <col min="12556" max="12556" width="6" customWidth="1"/>
    <col min="12557" max="12557" width="17.85546875" customWidth="1"/>
    <col min="12558" max="12559" width="11.7109375" bestFit="1" customWidth="1"/>
    <col min="12801" max="12801" width="23.140625" bestFit="1" customWidth="1"/>
    <col min="12802" max="12802" width="16.5703125" bestFit="1" customWidth="1"/>
    <col min="12803" max="12803" width="7.28515625" bestFit="1" customWidth="1"/>
    <col min="12804" max="12804" width="17.140625" customWidth="1"/>
    <col min="12805" max="12805" width="8.7109375" bestFit="1" customWidth="1"/>
    <col min="12806" max="12806" width="6.140625" customWidth="1"/>
    <col min="12807" max="12807" width="16.7109375" customWidth="1"/>
    <col min="12808" max="12808" width="11.7109375" customWidth="1"/>
    <col min="12809" max="12809" width="5.28515625" customWidth="1"/>
    <col min="12810" max="12810" width="17.5703125" customWidth="1"/>
    <col min="12811" max="12811" width="11.7109375" bestFit="1" customWidth="1"/>
    <col min="12812" max="12812" width="6" customWidth="1"/>
    <col min="12813" max="12813" width="17.85546875" customWidth="1"/>
    <col min="12814" max="12815" width="11.7109375" bestFit="1" customWidth="1"/>
    <col min="13057" max="13057" width="23.140625" bestFit="1" customWidth="1"/>
    <col min="13058" max="13058" width="16.5703125" bestFit="1" customWidth="1"/>
    <col min="13059" max="13059" width="7.28515625" bestFit="1" customWidth="1"/>
    <col min="13060" max="13060" width="17.140625" customWidth="1"/>
    <col min="13061" max="13061" width="8.7109375" bestFit="1" customWidth="1"/>
    <col min="13062" max="13062" width="6.140625" customWidth="1"/>
    <col min="13063" max="13063" width="16.7109375" customWidth="1"/>
    <col min="13064" max="13064" width="11.7109375" customWidth="1"/>
    <col min="13065" max="13065" width="5.28515625" customWidth="1"/>
    <col min="13066" max="13066" width="17.5703125" customWidth="1"/>
    <col min="13067" max="13067" width="11.7109375" bestFit="1" customWidth="1"/>
    <col min="13068" max="13068" width="6" customWidth="1"/>
    <col min="13069" max="13069" width="17.85546875" customWidth="1"/>
    <col min="13070" max="13071" width="11.7109375" bestFit="1" customWidth="1"/>
    <col min="13313" max="13313" width="23.140625" bestFit="1" customWidth="1"/>
    <col min="13314" max="13314" width="16.5703125" bestFit="1" customWidth="1"/>
    <col min="13315" max="13315" width="7.28515625" bestFit="1" customWidth="1"/>
    <col min="13316" max="13316" width="17.140625" customWidth="1"/>
    <col min="13317" max="13317" width="8.7109375" bestFit="1" customWidth="1"/>
    <col min="13318" max="13318" width="6.140625" customWidth="1"/>
    <col min="13319" max="13319" width="16.7109375" customWidth="1"/>
    <col min="13320" max="13320" width="11.7109375" customWidth="1"/>
    <col min="13321" max="13321" width="5.28515625" customWidth="1"/>
    <col min="13322" max="13322" width="17.5703125" customWidth="1"/>
    <col min="13323" max="13323" width="11.7109375" bestFit="1" customWidth="1"/>
    <col min="13324" max="13324" width="6" customWidth="1"/>
    <col min="13325" max="13325" width="17.85546875" customWidth="1"/>
    <col min="13326" max="13327" width="11.7109375" bestFit="1" customWidth="1"/>
    <col min="13569" max="13569" width="23.140625" bestFit="1" customWidth="1"/>
    <col min="13570" max="13570" width="16.5703125" bestFit="1" customWidth="1"/>
    <col min="13571" max="13571" width="7.28515625" bestFit="1" customWidth="1"/>
    <col min="13572" max="13572" width="17.140625" customWidth="1"/>
    <col min="13573" max="13573" width="8.7109375" bestFit="1" customWidth="1"/>
    <col min="13574" max="13574" width="6.140625" customWidth="1"/>
    <col min="13575" max="13575" width="16.7109375" customWidth="1"/>
    <col min="13576" max="13576" width="11.7109375" customWidth="1"/>
    <col min="13577" max="13577" width="5.28515625" customWidth="1"/>
    <col min="13578" max="13578" width="17.5703125" customWidth="1"/>
    <col min="13579" max="13579" width="11.7109375" bestFit="1" customWidth="1"/>
    <col min="13580" max="13580" width="6" customWidth="1"/>
    <col min="13581" max="13581" width="17.85546875" customWidth="1"/>
    <col min="13582" max="13583" width="11.7109375" bestFit="1" customWidth="1"/>
    <col min="13825" max="13825" width="23.140625" bestFit="1" customWidth="1"/>
    <col min="13826" max="13826" width="16.5703125" bestFit="1" customWidth="1"/>
    <col min="13827" max="13827" width="7.28515625" bestFit="1" customWidth="1"/>
    <col min="13828" max="13828" width="17.140625" customWidth="1"/>
    <col min="13829" max="13829" width="8.7109375" bestFit="1" customWidth="1"/>
    <col min="13830" max="13830" width="6.140625" customWidth="1"/>
    <col min="13831" max="13831" width="16.7109375" customWidth="1"/>
    <col min="13832" max="13832" width="11.7109375" customWidth="1"/>
    <col min="13833" max="13833" width="5.28515625" customWidth="1"/>
    <col min="13834" max="13834" width="17.5703125" customWidth="1"/>
    <col min="13835" max="13835" width="11.7109375" bestFit="1" customWidth="1"/>
    <col min="13836" max="13836" width="6" customWidth="1"/>
    <col min="13837" max="13837" width="17.85546875" customWidth="1"/>
    <col min="13838" max="13839" width="11.7109375" bestFit="1" customWidth="1"/>
    <col min="14081" max="14081" width="23.140625" bestFit="1" customWidth="1"/>
    <col min="14082" max="14082" width="16.5703125" bestFit="1" customWidth="1"/>
    <col min="14083" max="14083" width="7.28515625" bestFit="1" customWidth="1"/>
    <col min="14084" max="14084" width="17.140625" customWidth="1"/>
    <col min="14085" max="14085" width="8.7109375" bestFit="1" customWidth="1"/>
    <col min="14086" max="14086" width="6.140625" customWidth="1"/>
    <col min="14087" max="14087" width="16.7109375" customWidth="1"/>
    <col min="14088" max="14088" width="11.7109375" customWidth="1"/>
    <col min="14089" max="14089" width="5.28515625" customWidth="1"/>
    <col min="14090" max="14090" width="17.5703125" customWidth="1"/>
    <col min="14091" max="14091" width="11.7109375" bestFit="1" customWidth="1"/>
    <col min="14092" max="14092" width="6" customWidth="1"/>
    <col min="14093" max="14093" width="17.85546875" customWidth="1"/>
    <col min="14094" max="14095" width="11.7109375" bestFit="1" customWidth="1"/>
    <col min="14337" max="14337" width="23.140625" bestFit="1" customWidth="1"/>
    <col min="14338" max="14338" width="16.5703125" bestFit="1" customWidth="1"/>
    <col min="14339" max="14339" width="7.28515625" bestFit="1" customWidth="1"/>
    <col min="14340" max="14340" width="17.140625" customWidth="1"/>
    <col min="14341" max="14341" width="8.7109375" bestFit="1" customWidth="1"/>
    <col min="14342" max="14342" width="6.140625" customWidth="1"/>
    <col min="14343" max="14343" width="16.7109375" customWidth="1"/>
    <col min="14344" max="14344" width="11.7109375" customWidth="1"/>
    <col min="14345" max="14345" width="5.28515625" customWidth="1"/>
    <col min="14346" max="14346" width="17.5703125" customWidth="1"/>
    <col min="14347" max="14347" width="11.7109375" bestFit="1" customWidth="1"/>
    <col min="14348" max="14348" width="6" customWidth="1"/>
    <col min="14349" max="14349" width="17.85546875" customWidth="1"/>
    <col min="14350" max="14351" width="11.7109375" bestFit="1" customWidth="1"/>
    <col min="14593" max="14593" width="23.140625" bestFit="1" customWidth="1"/>
    <col min="14594" max="14594" width="16.5703125" bestFit="1" customWidth="1"/>
    <col min="14595" max="14595" width="7.28515625" bestFit="1" customWidth="1"/>
    <col min="14596" max="14596" width="17.140625" customWidth="1"/>
    <col min="14597" max="14597" width="8.7109375" bestFit="1" customWidth="1"/>
    <col min="14598" max="14598" width="6.140625" customWidth="1"/>
    <col min="14599" max="14599" width="16.7109375" customWidth="1"/>
    <col min="14600" max="14600" width="11.7109375" customWidth="1"/>
    <col min="14601" max="14601" width="5.28515625" customWidth="1"/>
    <col min="14602" max="14602" width="17.5703125" customWidth="1"/>
    <col min="14603" max="14603" width="11.7109375" bestFit="1" customWidth="1"/>
    <col min="14604" max="14604" width="6" customWidth="1"/>
    <col min="14605" max="14605" width="17.85546875" customWidth="1"/>
    <col min="14606" max="14607" width="11.7109375" bestFit="1" customWidth="1"/>
    <col min="14849" max="14849" width="23.140625" bestFit="1" customWidth="1"/>
    <col min="14850" max="14850" width="16.5703125" bestFit="1" customWidth="1"/>
    <col min="14851" max="14851" width="7.28515625" bestFit="1" customWidth="1"/>
    <col min="14852" max="14852" width="17.140625" customWidth="1"/>
    <col min="14853" max="14853" width="8.7109375" bestFit="1" customWidth="1"/>
    <col min="14854" max="14854" width="6.140625" customWidth="1"/>
    <col min="14855" max="14855" width="16.7109375" customWidth="1"/>
    <col min="14856" max="14856" width="11.7109375" customWidth="1"/>
    <col min="14857" max="14857" width="5.28515625" customWidth="1"/>
    <col min="14858" max="14858" width="17.5703125" customWidth="1"/>
    <col min="14859" max="14859" width="11.7109375" bestFit="1" customWidth="1"/>
    <col min="14860" max="14860" width="6" customWidth="1"/>
    <col min="14861" max="14861" width="17.85546875" customWidth="1"/>
    <col min="14862" max="14863" width="11.7109375" bestFit="1" customWidth="1"/>
    <col min="15105" max="15105" width="23.140625" bestFit="1" customWidth="1"/>
    <col min="15106" max="15106" width="16.5703125" bestFit="1" customWidth="1"/>
    <col min="15107" max="15107" width="7.28515625" bestFit="1" customWidth="1"/>
    <col min="15108" max="15108" width="17.140625" customWidth="1"/>
    <col min="15109" max="15109" width="8.7109375" bestFit="1" customWidth="1"/>
    <col min="15110" max="15110" width="6.140625" customWidth="1"/>
    <col min="15111" max="15111" width="16.7109375" customWidth="1"/>
    <col min="15112" max="15112" width="11.7109375" customWidth="1"/>
    <col min="15113" max="15113" width="5.28515625" customWidth="1"/>
    <col min="15114" max="15114" width="17.5703125" customWidth="1"/>
    <col min="15115" max="15115" width="11.7109375" bestFit="1" customWidth="1"/>
    <col min="15116" max="15116" width="6" customWidth="1"/>
    <col min="15117" max="15117" width="17.85546875" customWidth="1"/>
    <col min="15118" max="15119" width="11.7109375" bestFit="1" customWidth="1"/>
    <col min="15361" max="15361" width="23.140625" bestFit="1" customWidth="1"/>
    <col min="15362" max="15362" width="16.5703125" bestFit="1" customWidth="1"/>
    <col min="15363" max="15363" width="7.28515625" bestFit="1" customWidth="1"/>
    <col min="15364" max="15364" width="17.140625" customWidth="1"/>
    <col min="15365" max="15365" width="8.7109375" bestFit="1" customWidth="1"/>
    <col min="15366" max="15366" width="6.140625" customWidth="1"/>
    <col min="15367" max="15367" width="16.7109375" customWidth="1"/>
    <col min="15368" max="15368" width="11.7109375" customWidth="1"/>
    <col min="15369" max="15369" width="5.28515625" customWidth="1"/>
    <col min="15370" max="15370" width="17.5703125" customWidth="1"/>
    <col min="15371" max="15371" width="11.7109375" bestFit="1" customWidth="1"/>
    <col min="15372" max="15372" width="6" customWidth="1"/>
    <col min="15373" max="15373" width="17.85546875" customWidth="1"/>
    <col min="15374" max="15375" width="11.7109375" bestFit="1" customWidth="1"/>
    <col min="15617" max="15617" width="23.140625" bestFit="1" customWidth="1"/>
    <col min="15618" max="15618" width="16.5703125" bestFit="1" customWidth="1"/>
    <col min="15619" max="15619" width="7.28515625" bestFit="1" customWidth="1"/>
    <col min="15620" max="15620" width="17.140625" customWidth="1"/>
    <col min="15621" max="15621" width="8.7109375" bestFit="1" customWidth="1"/>
    <col min="15622" max="15622" width="6.140625" customWidth="1"/>
    <col min="15623" max="15623" width="16.7109375" customWidth="1"/>
    <col min="15624" max="15624" width="11.7109375" customWidth="1"/>
    <col min="15625" max="15625" width="5.28515625" customWidth="1"/>
    <col min="15626" max="15626" width="17.5703125" customWidth="1"/>
    <col min="15627" max="15627" width="11.7109375" bestFit="1" customWidth="1"/>
    <col min="15628" max="15628" width="6" customWidth="1"/>
    <col min="15629" max="15629" width="17.85546875" customWidth="1"/>
    <col min="15630" max="15631" width="11.7109375" bestFit="1" customWidth="1"/>
    <col min="15873" max="15873" width="23.140625" bestFit="1" customWidth="1"/>
    <col min="15874" max="15874" width="16.5703125" bestFit="1" customWidth="1"/>
    <col min="15875" max="15875" width="7.28515625" bestFit="1" customWidth="1"/>
    <col min="15876" max="15876" width="17.140625" customWidth="1"/>
    <col min="15877" max="15877" width="8.7109375" bestFit="1" customWidth="1"/>
    <col min="15878" max="15878" width="6.140625" customWidth="1"/>
    <col min="15879" max="15879" width="16.7109375" customWidth="1"/>
    <col min="15880" max="15880" width="11.7109375" customWidth="1"/>
    <col min="15881" max="15881" width="5.28515625" customWidth="1"/>
    <col min="15882" max="15882" width="17.5703125" customWidth="1"/>
    <col min="15883" max="15883" width="11.7109375" bestFit="1" customWidth="1"/>
    <col min="15884" max="15884" width="6" customWidth="1"/>
    <col min="15885" max="15885" width="17.85546875" customWidth="1"/>
    <col min="15886" max="15887" width="11.7109375" bestFit="1" customWidth="1"/>
    <col min="16129" max="16129" width="23.140625" bestFit="1" customWidth="1"/>
    <col min="16130" max="16130" width="16.5703125" bestFit="1" customWidth="1"/>
    <col min="16131" max="16131" width="7.28515625" bestFit="1" customWidth="1"/>
    <col min="16132" max="16132" width="17.140625" customWidth="1"/>
    <col min="16133" max="16133" width="8.7109375" bestFit="1" customWidth="1"/>
    <col min="16134" max="16134" width="6.140625" customWidth="1"/>
    <col min="16135" max="16135" width="16.7109375" customWidth="1"/>
    <col min="16136" max="16136" width="11.7109375" customWidth="1"/>
    <col min="16137" max="16137" width="5.28515625" customWidth="1"/>
    <col min="16138" max="16138" width="17.5703125" customWidth="1"/>
    <col min="16139" max="16139" width="11.7109375" bestFit="1" customWidth="1"/>
    <col min="16140" max="16140" width="6" customWidth="1"/>
    <col min="16141" max="16141" width="17.85546875" customWidth="1"/>
    <col min="16142" max="16143" width="11.7109375" bestFit="1" customWidth="1"/>
  </cols>
  <sheetData>
    <row r="1" spans="1:14" ht="51.75" x14ac:dyDescent="0.25">
      <c r="A1" s="1" t="s">
        <v>0</v>
      </c>
      <c r="B1" s="2">
        <v>2017</v>
      </c>
    </row>
    <row r="2" spans="1:14" x14ac:dyDescent="0.25">
      <c r="B2" t="s">
        <v>1</v>
      </c>
      <c r="C2" s="3" t="s">
        <v>2</v>
      </c>
    </row>
    <row r="3" spans="1:14" x14ac:dyDescent="0.25">
      <c r="A3" s="4" t="s">
        <v>3</v>
      </c>
      <c r="B3" s="5">
        <v>2185354</v>
      </c>
      <c r="C3" s="6">
        <f t="shared" ref="C3:C9" si="0">B3/B$10</f>
        <v>0.29628636393771701</v>
      </c>
    </row>
    <row r="4" spans="1:14" x14ac:dyDescent="0.25">
      <c r="A4" s="4" t="s">
        <v>4</v>
      </c>
      <c r="B4" s="5">
        <v>980839</v>
      </c>
      <c r="C4" s="6">
        <f t="shared" si="0"/>
        <v>0.13298038712186053</v>
      </c>
    </row>
    <row r="5" spans="1:14" x14ac:dyDescent="0.25">
      <c r="A5" s="4" t="s">
        <v>5</v>
      </c>
      <c r="B5" s="5">
        <v>894455</v>
      </c>
      <c r="C5" s="6">
        <f t="shared" si="0"/>
        <v>0.1212685998039268</v>
      </c>
    </row>
    <row r="6" spans="1:14" x14ac:dyDescent="0.25">
      <c r="A6" s="4" t="s">
        <v>6</v>
      </c>
      <c r="B6" s="5">
        <v>499179</v>
      </c>
      <c r="C6" s="6">
        <f t="shared" si="0"/>
        <v>6.7677790812868593E-2</v>
      </c>
    </row>
    <row r="7" spans="1:14" x14ac:dyDescent="0.25">
      <c r="A7" s="4" t="s">
        <v>7</v>
      </c>
      <c r="B7" s="5">
        <v>54927</v>
      </c>
      <c r="C7" s="6">
        <f t="shared" si="0"/>
        <v>7.4469038480754063E-3</v>
      </c>
    </row>
    <row r="8" spans="1:14" x14ac:dyDescent="0.25">
      <c r="A8" s="7" t="s">
        <v>8</v>
      </c>
      <c r="B8" s="5">
        <f>SUM(B3:B7)</f>
        <v>4614754</v>
      </c>
      <c r="C8" s="8">
        <f t="shared" si="0"/>
        <v>0.62566004552444832</v>
      </c>
    </row>
    <row r="9" spans="1:14" x14ac:dyDescent="0.25">
      <c r="A9" s="7" t="s">
        <v>9</v>
      </c>
      <c r="B9" s="5">
        <v>2761063</v>
      </c>
      <c r="C9" s="8">
        <f t="shared" si="0"/>
        <v>0.37433995447555168</v>
      </c>
    </row>
    <row r="10" spans="1:14" x14ac:dyDescent="0.25">
      <c r="A10" s="4" t="s">
        <v>10</v>
      </c>
      <c r="B10" s="5">
        <f>SUM(B8:B9)</f>
        <v>7375817</v>
      </c>
      <c r="C10" s="6">
        <f>C8+C9</f>
        <v>1</v>
      </c>
    </row>
    <row r="11" spans="1:14" ht="15.75" thickBot="1" x14ac:dyDescent="0.3"/>
    <row r="12" spans="1:14" ht="15.75" thickBot="1" x14ac:dyDescent="0.3">
      <c r="A12" s="36" t="s">
        <v>11</v>
      </c>
      <c r="B12" s="37"/>
      <c r="C12" s="9"/>
      <c r="D12" s="38" t="s">
        <v>12</v>
      </c>
      <c r="E12" s="39"/>
      <c r="F12" s="9"/>
      <c r="G12" s="38" t="s">
        <v>13</v>
      </c>
      <c r="H12" s="39"/>
      <c r="I12" s="9"/>
      <c r="J12" s="38" t="s">
        <v>14</v>
      </c>
      <c r="K12" s="39"/>
      <c r="L12" s="9"/>
      <c r="M12" s="38" t="s">
        <v>15</v>
      </c>
      <c r="N12" s="39"/>
    </row>
    <row r="13" spans="1:14" x14ac:dyDescent="0.25">
      <c r="A13" s="10"/>
      <c r="B13" s="11"/>
      <c r="D13" s="10"/>
      <c r="E13" s="11"/>
      <c r="G13" s="10"/>
      <c r="H13" s="11"/>
      <c r="J13" s="10"/>
      <c r="K13" s="11"/>
      <c r="M13" s="12"/>
      <c r="N13" s="13"/>
    </row>
    <row r="14" spans="1:14" x14ac:dyDescent="0.25">
      <c r="A14" s="32" t="s">
        <v>93</v>
      </c>
      <c r="B14" s="15">
        <v>53.12</v>
      </c>
      <c r="D14" s="12" t="s">
        <v>16</v>
      </c>
      <c r="E14" s="15">
        <v>31.62</v>
      </c>
      <c r="G14" s="12" t="s">
        <v>16</v>
      </c>
      <c r="H14" s="15">
        <v>41.55</v>
      </c>
      <c r="J14" s="12" t="s">
        <v>16</v>
      </c>
      <c r="K14" s="15">
        <v>34.99</v>
      </c>
      <c r="M14" s="12" t="s">
        <v>16</v>
      </c>
      <c r="N14" s="15">
        <v>13.66</v>
      </c>
    </row>
    <row r="15" spans="1:14" x14ac:dyDescent="0.25">
      <c r="A15" s="14" t="s">
        <v>17</v>
      </c>
      <c r="B15" s="15"/>
      <c r="D15" s="12" t="s">
        <v>18</v>
      </c>
      <c r="E15" s="15"/>
      <c r="G15" s="12" t="s">
        <v>18</v>
      </c>
      <c r="H15" s="15"/>
      <c r="J15" s="12" t="s">
        <v>18</v>
      </c>
      <c r="K15" s="15"/>
      <c r="M15" s="12" t="s">
        <v>18</v>
      </c>
      <c r="N15" s="15"/>
    </row>
    <row r="16" spans="1:14" x14ac:dyDescent="0.25">
      <c r="A16" s="12" t="s">
        <v>4</v>
      </c>
      <c r="B16" s="15">
        <v>51.94</v>
      </c>
      <c r="D16" s="16" t="s">
        <v>4</v>
      </c>
      <c r="E16" s="15">
        <v>31.39</v>
      </c>
      <c r="G16" s="16" t="s">
        <v>4</v>
      </c>
      <c r="H16" s="15">
        <v>42.29</v>
      </c>
      <c r="J16" s="16" t="s">
        <v>4</v>
      </c>
      <c r="K16" s="15">
        <v>33.700000000000003</v>
      </c>
      <c r="M16" s="16" t="s">
        <v>4</v>
      </c>
      <c r="N16" s="15">
        <v>14.21</v>
      </c>
    </row>
    <row r="17" spans="1:16" x14ac:dyDescent="0.25">
      <c r="A17" s="12" t="s">
        <v>19</v>
      </c>
      <c r="B17" s="15">
        <v>51.94</v>
      </c>
      <c r="D17" s="16" t="s">
        <v>19</v>
      </c>
      <c r="E17" s="15">
        <v>31.39</v>
      </c>
      <c r="G17" s="16" t="s">
        <v>19</v>
      </c>
      <c r="H17" s="15">
        <v>42.29</v>
      </c>
      <c r="J17" s="16" t="s">
        <v>19</v>
      </c>
      <c r="K17" s="15">
        <v>33.700000000000003</v>
      </c>
      <c r="M17" s="16" t="s">
        <v>19</v>
      </c>
      <c r="N17" s="15">
        <v>14.21</v>
      </c>
    </row>
    <row r="18" spans="1:16" x14ac:dyDescent="0.25">
      <c r="A18" s="12" t="s">
        <v>20</v>
      </c>
      <c r="B18" s="15">
        <v>51.94</v>
      </c>
      <c r="D18" s="16" t="s">
        <v>20</v>
      </c>
      <c r="E18" s="15">
        <v>31.39</v>
      </c>
      <c r="G18" s="16" t="s">
        <v>20</v>
      </c>
      <c r="H18" s="15">
        <v>42.29</v>
      </c>
      <c r="J18" s="16" t="s">
        <v>20</v>
      </c>
      <c r="K18" s="15">
        <v>33.700000000000003</v>
      </c>
      <c r="M18" s="16" t="s">
        <v>20</v>
      </c>
      <c r="N18" s="15">
        <v>14.21</v>
      </c>
    </row>
    <row r="19" spans="1:16" x14ac:dyDescent="0.25">
      <c r="A19" s="12" t="s">
        <v>3</v>
      </c>
      <c r="B19" s="15">
        <v>51.94</v>
      </c>
      <c r="D19" s="16" t="s">
        <v>3</v>
      </c>
      <c r="E19" s="15">
        <v>31.39</v>
      </c>
      <c r="G19" s="16" t="s">
        <v>3</v>
      </c>
      <c r="H19" s="15">
        <v>42.29</v>
      </c>
      <c r="J19" s="16" t="s">
        <v>3</v>
      </c>
      <c r="K19" s="15">
        <v>33.700000000000003</v>
      </c>
      <c r="M19" s="16" t="s">
        <v>3</v>
      </c>
      <c r="N19" s="15">
        <v>14.21</v>
      </c>
    </row>
    <row r="20" spans="1:16" ht="15.75" thickBot="1" x14ac:dyDescent="0.3">
      <c r="A20" s="17" t="s">
        <v>7</v>
      </c>
      <c r="B20" s="18">
        <v>54</v>
      </c>
      <c r="D20" s="19" t="s">
        <v>7</v>
      </c>
      <c r="E20" s="18">
        <v>31.5</v>
      </c>
      <c r="G20" s="19" t="s">
        <v>7</v>
      </c>
      <c r="H20" s="18">
        <v>43.9</v>
      </c>
      <c r="J20" s="19" t="s">
        <v>7</v>
      </c>
      <c r="K20" s="18">
        <v>34.200000000000003</v>
      </c>
      <c r="M20" s="19" t="s">
        <v>7</v>
      </c>
      <c r="N20" s="18">
        <v>14.5</v>
      </c>
    </row>
    <row r="22" spans="1:16" ht="51.75" x14ac:dyDescent="0.25">
      <c r="A22" s="20" t="s">
        <v>21</v>
      </c>
      <c r="B22" s="21">
        <f>(B14*C9)+(B16*C4)+(B17*C6)+(B18*C5)+(B19*C3)+(B20*C7)/6</f>
        <v>52.06195109504479</v>
      </c>
      <c r="C22" s="22"/>
      <c r="D22" s="20" t="s">
        <v>22</v>
      </c>
      <c r="E22" s="21">
        <f>(E14*C9)+(E16*C4)+(E17*C6)+(E18*C5)+(E19*C3)+(E20*C7)/6</f>
        <v>31.281436122940686</v>
      </c>
      <c r="F22" s="22"/>
      <c r="G22" s="20" t="s">
        <v>22</v>
      </c>
      <c r="H22" s="21">
        <f>(H14*C9)+(H16*C4)+(H17*C6)+(H18*C5)+(H19*C3)+(H20*C7)/6</f>
        <v>41.752545383108071</v>
      </c>
      <c r="I22" s="22"/>
      <c r="J22" s="20" t="s">
        <v>22</v>
      </c>
      <c r="K22" s="21">
        <f>(K14*C9)+(K16*C4)+(K17*C6)+(K18*C5)+(K19*C3)+(K20*C7)/6</f>
        <v>33.974385233527357</v>
      </c>
      <c r="L22" s="22"/>
      <c r="M22" s="20" t="s">
        <v>23</v>
      </c>
      <c r="N22" s="21">
        <f>(N14*C9)+(N16*C4)+(N17*C6)+(N18*C5)+(N19*C3)+(N20*C7)/6</f>
        <v>13.916289205656813</v>
      </c>
    </row>
    <row r="24" spans="1:16" ht="26.25" x14ac:dyDescent="0.25">
      <c r="A24" s="23" t="s">
        <v>24</v>
      </c>
      <c r="B24" s="24">
        <v>0.152</v>
      </c>
      <c r="E24" s="24">
        <v>0.14599999999999999</v>
      </c>
      <c r="H24" s="24">
        <v>0.54600000000000004</v>
      </c>
      <c r="K24" s="24">
        <v>2.7E-2</v>
      </c>
      <c r="N24" s="24">
        <v>9.0999999999999998E-2</v>
      </c>
      <c r="O24" s="24">
        <f>SUM(B24:N24)</f>
        <v>0.96200000000000008</v>
      </c>
    </row>
    <row r="25" spans="1:16" x14ac:dyDescent="0.25">
      <c r="A25" t="s">
        <v>25</v>
      </c>
      <c r="B25" s="25">
        <v>60</v>
      </c>
      <c r="C25" s="25"/>
      <c r="D25" s="25"/>
      <c r="E25" s="25">
        <v>30</v>
      </c>
      <c r="F25" s="25"/>
      <c r="G25" s="25"/>
      <c r="H25" s="25">
        <v>45</v>
      </c>
      <c r="I25" s="25"/>
      <c r="J25" s="25"/>
      <c r="K25" s="25">
        <v>30</v>
      </c>
      <c r="L25" s="25"/>
      <c r="M25" s="25"/>
      <c r="N25" s="25">
        <v>30</v>
      </c>
      <c r="O25">
        <f>B25*B24+E25*E24+H25*H24+K25*K24+N25*N24</f>
        <v>41.61</v>
      </c>
      <c r="P25" t="s">
        <v>26</v>
      </c>
    </row>
    <row r="27" spans="1:16" ht="26.25" x14ac:dyDescent="0.25">
      <c r="A27" s="20" t="s">
        <v>27</v>
      </c>
      <c r="B27" s="26">
        <f>(B22*B24)+(E22*E24)+(H22*H24)+(K22*K24)+(N22*N24)</f>
        <v>37.461086738593174</v>
      </c>
    </row>
    <row r="28" spans="1:16" ht="27" thickBot="1" x14ac:dyDescent="0.3">
      <c r="A28" s="27" t="s">
        <v>28</v>
      </c>
      <c r="B28" s="26">
        <f>B27/O24</f>
        <v>38.94083860560621</v>
      </c>
      <c r="C28" t="s">
        <v>29</v>
      </c>
      <c r="D28" s="28">
        <f>O25/O24</f>
        <v>43.25363825363825</v>
      </c>
      <c r="E28" t="s">
        <v>26</v>
      </c>
    </row>
    <row r="29" spans="1:16" ht="15.75" thickBot="1" x14ac:dyDescent="0.3">
      <c r="B29" s="29">
        <f>B28/D28*45</f>
        <v>40.513071454859244</v>
      </c>
      <c r="C29" s="30" t="s">
        <v>29</v>
      </c>
      <c r="D29" s="31" t="s">
        <v>30</v>
      </c>
    </row>
    <row r="30" spans="1:16" x14ac:dyDescent="0.25">
      <c r="B30" s="26">
        <f>B28/D28*60</f>
        <v>54.017428606478987</v>
      </c>
      <c r="C30" t="s">
        <v>31</v>
      </c>
      <c r="D30" t="s">
        <v>32</v>
      </c>
    </row>
  </sheetData>
  <mergeCells count="5">
    <mergeCell ref="A12:B12"/>
    <mergeCell ref="D12:E12"/>
    <mergeCell ref="G12:H12"/>
    <mergeCell ref="J12:K12"/>
    <mergeCell ref="M12:N12"/>
  </mergeCells>
  <hyperlinks>
    <hyperlink ref="A1" r:id="rId1" display="Marktanteil der Krankenkassen in Baden-Württemberg"/>
    <hyperlink ref="A15" r:id="rId2" display="RVO:"/>
    <hyperlink ref="A24" r:id="rId3"/>
    <hyperlink ref="A14" r:id="rId4"/>
  </hyperlinks>
  <pageMargins left="0.7" right="0.7" top="0.78740157499999996" bottom="0.78740157499999996" header="0.3" footer="0.3"/>
  <pageSetup paperSize="9" scale="43" orientation="portrait"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Durchschnittspraxenberechnung</vt:lpstr>
      <vt:lpstr>Durchschnittspreis 2018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Donner</dc:creator>
  <cp:lastModifiedBy>Christine Donner</cp:lastModifiedBy>
  <cp:lastPrinted>2018-04-18T11:58:04Z</cp:lastPrinted>
  <dcterms:created xsi:type="dcterms:W3CDTF">2018-04-13T12:12:50Z</dcterms:created>
  <dcterms:modified xsi:type="dcterms:W3CDTF">2018-04-18T12:21:55Z</dcterms:modified>
</cp:coreProperties>
</file>